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BARTEC/Bestellformulare/"/>
    </mc:Choice>
  </mc:AlternateContent>
  <xr:revisionPtr revIDLastSave="264" documentId="8_{0C58B881-A049-4EFD-B3E1-20B5C1F9255F}" xr6:coauthVersionLast="47" xr6:coauthVersionMax="47" xr10:uidLastSave="{AE79BBB7-A0D2-466A-BF19-A228D79409CF}"/>
  <bookViews>
    <workbookView xWindow="-120" yWindow="-120" windowWidth="29040" windowHeight="17640" xr2:uid="{00000000-000D-0000-FFFF-FFFF00000000}"/>
  </bookViews>
  <sheets>
    <sheet name="Formulaire de commande 1" sheetId="5" r:id="rId1"/>
    <sheet name="Formulaire de commande 2" sheetId="7" r:id="rId2"/>
    <sheet name="Dimensions minimales" sheetId="6" r:id="rId3"/>
  </sheets>
  <externalReferences>
    <externalReference r:id="rId4"/>
  </externalReferences>
  <definedNames>
    <definedName name="Pulldown" localSheetId="2">OFFSET('[1]Bestellformular 1'!$BL$1,0,0,COUNT('[1]Bestellformular 1'!$BL$1:$BL$14),1)</definedName>
    <definedName name="Pulldown" localSheetId="1">OFFSET('[1]Bestellformular 1'!$BL$1,0,0,COUNT('[1]Bestellformular 1'!$BL$1:$BL$14),1)</definedName>
    <definedName name="Pulldown">OFFSET('Formulaire de commande 1'!$BO$1,0,0,COUNT('Formulaire de commande 1'!$BO$1:$BO$14),1)</definedName>
    <definedName name="Pulldown2" localSheetId="2">OFFSET('[1]Bestellformular 2'!$BL$1,0,0,COUNT('[1]Bestellformular 2'!$BL$1:$BL$14),1)</definedName>
    <definedName name="Pulldown2" localSheetId="1">OFFSET('Formulaire de commande 2'!$BM$1,0,0,COUNT('Formulaire de commande 2'!$BM$1:$BM$14),1)</definedName>
    <definedName name="Pulldown2">OFFSET(#REF!,0,0,COUNT(#REF!),1)</definedName>
    <definedName name="_xlnm.Print_Area" localSheetId="0">'Formulaire de commande 1'!$A$1:$O$41</definedName>
    <definedName name="_xlnm.Print_Area" localSheetId="1">'Formulaire de commande 2'!$A$1:$L$44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4" i="7" l="1"/>
  <c r="T213" i="7"/>
  <c r="T212" i="7"/>
  <c r="T211" i="7"/>
  <c r="T210" i="7"/>
  <c r="T209" i="7"/>
  <c r="T208" i="7"/>
  <c r="T207" i="7"/>
  <c r="T206" i="7"/>
  <c r="T205" i="7"/>
  <c r="T204" i="7"/>
  <c r="T203" i="7"/>
  <c r="T202" i="7"/>
  <c r="T201" i="7"/>
  <c r="BQ31" i="7"/>
  <c r="BQ30" i="7"/>
  <c r="BQ29" i="7"/>
  <c r="BQ28" i="7"/>
  <c r="BQ27" i="7"/>
  <c r="BQ26" i="7"/>
  <c r="BQ25" i="7"/>
  <c r="BQ24" i="7"/>
  <c r="BQ23" i="7"/>
  <c r="BQ22" i="7"/>
  <c r="AD246" i="5" a="1"/>
  <c r="AD246" i="5" s="1"/>
  <c r="BR31" i="5"/>
  <c r="BR30" i="5"/>
  <c r="BR29" i="5"/>
  <c r="BR28" i="5"/>
  <c r="BR27" i="5"/>
  <c r="BR26" i="5"/>
  <c r="BR25" i="5"/>
  <c r="BR24" i="5"/>
  <c r="BR23" i="5"/>
  <c r="BR22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05" i="5"/>
  <c r="AJ22" i="5"/>
  <c r="M50" i="5" l="1"/>
  <c r="N50" i="5" s="1"/>
  <c r="O50" i="5" s="1"/>
  <c r="F50" i="5"/>
  <c r="I13" i="7"/>
  <c r="AM31" i="5" l="1"/>
  <c r="AM30" i="5"/>
  <c r="AM29" i="5"/>
  <c r="AM28" i="5"/>
  <c r="AM27" i="5"/>
  <c r="AM26" i="5"/>
  <c r="AM25" i="5"/>
  <c r="AM24" i="5"/>
  <c r="AM23" i="5"/>
  <c r="AM22" i="5"/>
  <c r="AL31" i="5"/>
  <c r="AL30" i="5"/>
  <c r="AL29" i="5"/>
  <c r="AL28" i="5"/>
  <c r="AL27" i="5"/>
  <c r="AL26" i="5"/>
  <c r="AL25" i="5"/>
  <c r="AL24" i="5"/>
  <c r="AL23" i="5"/>
  <c r="AL22" i="5"/>
  <c r="AI23" i="5" l="1"/>
  <c r="AN23" i="5" s="1"/>
  <c r="AI24" i="5"/>
  <c r="AN24" i="5" s="1"/>
  <c r="AI25" i="5"/>
  <c r="AN25" i="5" s="1"/>
  <c r="AI26" i="5"/>
  <c r="AN26" i="5" s="1"/>
  <c r="AI27" i="5"/>
  <c r="AN27" i="5" s="1"/>
  <c r="AI28" i="5"/>
  <c r="AN28" i="5" s="1"/>
  <c r="AI29" i="5"/>
  <c r="AN29" i="5" s="1"/>
  <c r="AI30" i="5"/>
  <c r="AN30" i="5" s="1"/>
  <c r="AI31" i="5"/>
  <c r="AN31" i="5" s="1"/>
  <c r="AI22" i="5"/>
  <c r="AN22" i="5" s="1"/>
  <c r="AJ27" i="5" l="1"/>
  <c r="AO27" i="5" s="1"/>
  <c r="AJ28" i="5"/>
  <c r="AO28" i="5" s="1"/>
  <c r="AJ29" i="5"/>
  <c r="AO29" i="5" s="1"/>
  <c r="AJ30" i="5"/>
  <c r="AO30" i="5" s="1"/>
  <c r="AJ31" i="5"/>
  <c r="AO31" i="5" s="1"/>
  <c r="G48" i="7" l="1"/>
  <c r="B46" i="7"/>
  <c r="E21" i="7"/>
  <c r="I9" i="7"/>
  <c r="N13" i="7"/>
  <c r="N10" i="7"/>
  <c r="N12" i="7"/>
  <c r="N7" i="7"/>
  <c r="N6" i="7"/>
  <c r="N5" i="7"/>
  <c r="L20" i="7"/>
  <c r="K21" i="7"/>
  <c r="K20" i="7"/>
  <c r="J21" i="7"/>
  <c r="J20" i="7"/>
  <c r="F20" i="7"/>
  <c r="E20" i="7"/>
  <c r="D20" i="7"/>
  <c r="C21" i="7"/>
  <c r="C20" i="7"/>
  <c r="G16" i="7"/>
  <c r="B16" i="7"/>
  <c r="B14" i="7"/>
  <c r="I11" i="7"/>
  <c r="L9" i="7"/>
  <c r="K9" i="7"/>
  <c r="I7" i="7"/>
  <c r="K4" i="7"/>
  <c r="I4" i="7"/>
  <c r="B11" i="7"/>
  <c r="B9" i="7"/>
  <c r="B8" i="7"/>
  <c r="B7" i="7"/>
  <c r="B4" i="7"/>
  <c r="B2" i="7"/>
  <c r="BP31" i="7" l="1"/>
  <c r="BP30" i="7"/>
  <c r="BP29" i="7"/>
  <c r="BP28" i="7"/>
  <c r="BP27" i="7"/>
  <c r="BP26" i="7"/>
  <c r="BP25" i="7"/>
  <c r="BP24" i="7"/>
  <c r="BP23" i="7"/>
  <c r="BP22" i="7"/>
  <c r="BQ31" i="5"/>
  <c r="BQ30" i="5"/>
  <c r="BQ29" i="5"/>
  <c r="BQ28" i="5"/>
  <c r="BQ27" i="5"/>
  <c r="BQ26" i="5"/>
  <c r="BQ25" i="5"/>
  <c r="BQ24" i="5"/>
  <c r="BQ23" i="5"/>
  <c r="BQ22" i="5"/>
  <c r="BO31" i="7"/>
  <c r="BO30" i="7"/>
  <c r="BO29" i="7"/>
  <c r="BO28" i="7"/>
  <c r="BO27" i="7"/>
  <c r="BO26" i="7"/>
  <c r="BO25" i="7"/>
  <c r="BO24" i="7"/>
  <c r="BO23" i="7"/>
  <c r="BO22" i="7"/>
  <c r="BP23" i="5"/>
  <c r="BP24" i="5"/>
  <c r="BP25" i="5"/>
  <c r="BP26" i="5"/>
  <c r="BP27" i="5"/>
  <c r="BP28" i="5"/>
  <c r="BP29" i="5"/>
  <c r="BP30" i="5"/>
  <c r="BP31" i="5"/>
  <c r="BP22" i="5"/>
  <c r="BP32" i="5" l="1"/>
  <c r="BQ32" i="7"/>
  <c r="BQ32" i="5"/>
  <c r="BP32" i="7"/>
  <c r="BO32" i="7"/>
  <c r="BR32" i="5"/>
  <c r="N20" i="7" l="1"/>
  <c r="Q20" i="5"/>
  <c r="F25" i="5"/>
  <c r="F26" i="5"/>
  <c r="F27" i="5"/>
  <c r="F28" i="5"/>
  <c r="F29" i="5"/>
  <c r="F30" i="5"/>
  <c r="BL23" i="5"/>
  <c r="BM23" i="5"/>
  <c r="BL24" i="5"/>
  <c r="BM24" i="5"/>
  <c r="BL25" i="5"/>
  <c r="BM25" i="5"/>
  <c r="BL26" i="5"/>
  <c r="BM26" i="5"/>
  <c r="BL27" i="5"/>
  <c r="BM27" i="5"/>
  <c r="BL28" i="5"/>
  <c r="BM28" i="5"/>
  <c r="BL29" i="5"/>
  <c r="BM29" i="5"/>
  <c r="BL30" i="5"/>
  <c r="BM30" i="5"/>
  <c r="BL31" i="5"/>
  <c r="BM31" i="5"/>
  <c r="BM22" i="5"/>
  <c r="BL22" i="5"/>
  <c r="BI24" i="5"/>
  <c r="BN26" i="5" l="1"/>
  <c r="BN29" i="5"/>
  <c r="BN30" i="5"/>
  <c r="BN28" i="5"/>
  <c r="BN24" i="5"/>
  <c r="BN27" i="5"/>
  <c r="BN25" i="5"/>
  <c r="BN31" i="5"/>
  <c r="BN23" i="5"/>
  <c r="BN22" i="5"/>
  <c r="AJ26" i="5" l="1"/>
  <c r="AO26" i="5" s="1"/>
  <c r="G44" i="7" l="1"/>
  <c r="BI23" i="7" l="1"/>
  <c r="BI24" i="7"/>
  <c r="BI25" i="7"/>
  <c r="BI26" i="7"/>
  <c r="BI27" i="7"/>
  <c r="BI28" i="7"/>
  <c r="BH28" i="7" s="1"/>
  <c r="BI29" i="7"/>
  <c r="BI30" i="7"/>
  <c r="BH30" i="7" s="1"/>
  <c r="BI31" i="7"/>
  <c r="BG23" i="7"/>
  <c r="BG24" i="7"/>
  <c r="BG25" i="7"/>
  <c r="BG26" i="7"/>
  <c r="BG27" i="7"/>
  <c r="BG28" i="7"/>
  <c r="BG29" i="7"/>
  <c r="BG30" i="7"/>
  <c r="BG31" i="7"/>
  <c r="BH31" i="7" s="1"/>
  <c r="F24" i="7"/>
  <c r="F25" i="7"/>
  <c r="F26" i="7"/>
  <c r="F27" i="7"/>
  <c r="F28" i="7"/>
  <c r="F29" i="7"/>
  <c r="F30" i="7"/>
  <c r="F31" i="7"/>
  <c r="BI22" i="7"/>
  <c r="BG22" i="7"/>
  <c r="BI22" i="5"/>
  <c r="BI49" i="5"/>
  <c r="AU49" i="5"/>
  <c r="M49" i="5" s="1"/>
  <c r="BK49" i="5" s="1"/>
  <c r="AT49" i="5"/>
  <c r="BI48" i="5"/>
  <c r="BI47" i="5"/>
  <c r="BI46" i="5"/>
  <c r="F47" i="5"/>
  <c r="F46" i="5"/>
  <c r="AU48" i="5"/>
  <c r="M48" i="5" s="1"/>
  <c r="N48" i="5" s="1"/>
  <c r="O48" i="5" s="1"/>
  <c r="AT48" i="5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T199" i="7"/>
  <c r="U199" i="7" s="1"/>
  <c r="S199" i="7"/>
  <c r="W199" i="7" s="1"/>
  <c r="AC118" i="7"/>
  <c r="AB118" i="7"/>
  <c r="AA118" i="7"/>
  <c r="Z118" i="7"/>
  <c r="Y118" i="7"/>
  <c r="X118" i="7"/>
  <c r="W118" i="7"/>
  <c r="U118" i="7"/>
  <c r="T118" i="7"/>
  <c r="S118" i="7"/>
  <c r="AC117" i="7"/>
  <c r="AB117" i="7"/>
  <c r="AA117" i="7"/>
  <c r="Z117" i="7"/>
  <c r="Y117" i="7"/>
  <c r="X117" i="7"/>
  <c r="W117" i="7"/>
  <c r="U117" i="7"/>
  <c r="T117" i="7"/>
  <c r="S117" i="7"/>
  <c r="AC116" i="7"/>
  <c r="AB116" i="7"/>
  <c r="AA116" i="7"/>
  <c r="Z116" i="7"/>
  <c r="Y116" i="7"/>
  <c r="X116" i="7"/>
  <c r="W116" i="7"/>
  <c r="U116" i="7"/>
  <c r="T116" i="7"/>
  <c r="S116" i="7"/>
  <c r="AC115" i="7"/>
  <c r="AB115" i="7"/>
  <c r="AA115" i="7"/>
  <c r="Z115" i="7"/>
  <c r="Y115" i="7"/>
  <c r="X115" i="7"/>
  <c r="W115" i="7"/>
  <c r="U115" i="7"/>
  <c r="T115" i="7"/>
  <c r="S115" i="7"/>
  <c r="AC114" i="7"/>
  <c r="AB114" i="7"/>
  <c r="AA114" i="7"/>
  <c r="Z114" i="7"/>
  <c r="Y114" i="7"/>
  <c r="X114" i="7"/>
  <c r="W114" i="7"/>
  <c r="U114" i="7"/>
  <c r="T114" i="7"/>
  <c r="S114" i="7"/>
  <c r="AC113" i="7"/>
  <c r="AB113" i="7"/>
  <c r="AA113" i="7"/>
  <c r="Z113" i="7"/>
  <c r="Y113" i="7"/>
  <c r="X113" i="7"/>
  <c r="W113" i="7"/>
  <c r="U113" i="7"/>
  <c r="T113" i="7"/>
  <c r="S113" i="7"/>
  <c r="AC112" i="7"/>
  <c r="AB112" i="7"/>
  <c r="AA112" i="7"/>
  <c r="Z112" i="7"/>
  <c r="Y112" i="7"/>
  <c r="X112" i="7"/>
  <c r="W112" i="7"/>
  <c r="U112" i="7"/>
  <c r="T112" i="7"/>
  <c r="S112" i="7"/>
  <c r="AC111" i="7"/>
  <c r="AB111" i="7"/>
  <c r="AA111" i="7"/>
  <c r="Z111" i="7"/>
  <c r="Y111" i="7"/>
  <c r="X111" i="7"/>
  <c r="W111" i="7"/>
  <c r="U111" i="7"/>
  <c r="T111" i="7"/>
  <c r="S111" i="7"/>
  <c r="AC110" i="7"/>
  <c r="AB110" i="7"/>
  <c r="AA110" i="7"/>
  <c r="Z110" i="7"/>
  <c r="Y110" i="7"/>
  <c r="X110" i="7"/>
  <c r="W110" i="7"/>
  <c r="U110" i="7"/>
  <c r="T110" i="7"/>
  <c r="S110" i="7"/>
  <c r="AC109" i="7"/>
  <c r="AB109" i="7"/>
  <c r="AA109" i="7"/>
  <c r="Z109" i="7"/>
  <c r="Y109" i="7"/>
  <c r="X109" i="7"/>
  <c r="W109" i="7"/>
  <c r="U109" i="7"/>
  <c r="T109" i="7"/>
  <c r="S109" i="7"/>
  <c r="AC108" i="7"/>
  <c r="AB108" i="7"/>
  <c r="AA108" i="7"/>
  <c r="Z108" i="7"/>
  <c r="Y108" i="7"/>
  <c r="X108" i="7"/>
  <c r="W108" i="7"/>
  <c r="U108" i="7"/>
  <c r="T108" i="7"/>
  <c r="S108" i="7"/>
  <c r="AC107" i="7"/>
  <c r="AB107" i="7"/>
  <c r="AA107" i="7"/>
  <c r="Z107" i="7"/>
  <c r="Y107" i="7"/>
  <c r="X107" i="7"/>
  <c r="W107" i="7"/>
  <c r="U107" i="7"/>
  <c r="T107" i="7"/>
  <c r="S107" i="7"/>
  <c r="K52" i="7"/>
  <c r="E52" i="7"/>
  <c r="AG31" i="7"/>
  <c r="AG30" i="7"/>
  <c r="AG29" i="7"/>
  <c r="AG28" i="7"/>
  <c r="AG27" i="7"/>
  <c r="AG26" i="7"/>
  <c r="AG25" i="7"/>
  <c r="AG24" i="7"/>
  <c r="AG23" i="7"/>
  <c r="AG22" i="7"/>
  <c r="BI6" i="7"/>
  <c r="BI4" i="7"/>
  <c r="BH29" i="7" l="1"/>
  <c r="BH26" i="7"/>
  <c r="BH27" i="7"/>
  <c r="BH25" i="7"/>
  <c r="BH24" i="7"/>
  <c r="BH23" i="7"/>
  <c r="F23" i="7" s="1"/>
  <c r="BH22" i="7"/>
  <c r="S119" i="7"/>
  <c r="L49" i="7" s="1"/>
  <c r="BJ49" i="5"/>
  <c r="F49" i="5" s="1"/>
  <c r="V201" i="7"/>
  <c r="BL1" i="7" s="1"/>
  <c r="V213" i="7"/>
  <c r="BL13" i="7" s="1"/>
  <c r="V208" i="7"/>
  <c r="BL8" i="7" s="1"/>
  <c r="V212" i="7"/>
  <c r="BL12" i="7" s="1"/>
  <c r="BL14" i="7"/>
  <c r="BK48" i="5"/>
  <c r="BJ48" i="5" s="1"/>
  <c r="F48" i="5" s="1"/>
  <c r="T119" i="7"/>
  <c r="AC119" i="7"/>
  <c r="Y119" i="7"/>
  <c r="V204" i="7"/>
  <c r="BL4" i="7" s="1"/>
  <c r="V206" i="7"/>
  <c r="BL6" i="7" s="1"/>
  <c r="V209" i="7"/>
  <c r="BL9" i="7" s="1"/>
  <c r="W119" i="7"/>
  <c r="AA119" i="7"/>
  <c r="S218" i="7"/>
  <c r="X119" i="7"/>
  <c r="AB119" i="7"/>
  <c r="V202" i="7"/>
  <c r="BL2" i="7" s="1"/>
  <c r="V205" i="7"/>
  <c r="BL5" i="7" s="1"/>
  <c r="V211" i="7"/>
  <c r="BL11" i="7" s="1"/>
  <c r="U119" i="7"/>
  <c r="Z119" i="7"/>
  <c r="V203" i="7"/>
  <c r="BL3" i="7" s="1"/>
  <c r="V210" i="7"/>
  <c r="BL10" i="7" s="1"/>
  <c r="N49" i="5"/>
  <c r="O49" i="5" s="1"/>
  <c r="V207" i="7"/>
  <c r="BL7" i="7" s="1"/>
  <c r="BH32" i="7" l="1"/>
  <c r="F22" i="7"/>
  <c r="F32" i="7" s="1"/>
  <c r="AF25" i="7"/>
  <c r="AH25" i="7" s="1"/>
  <c r="K25" i="7" s="1"/>
  <c r="L25" i="7" s="1"/>
  <c r="AF26" i="7"/>
  <c r="AH26" i="7" s="1"/>
  <c r="K26" i="7" s="1"/>
  <c r="L26" i="7" s="1"/>
  <c r="AF23" i="7"/>
  <c r="AH23" i="7" s="1"/>
  <c r="K23" i="7" s="1"/>
  <c r="L23" i="7" s="1"/>
  <c r="AF27" i="7"/>
  <c r="AH27" i="7" s="1"/>
  <c r="K27" i="7" s="1"/>
  <c r="L27" i="7" s="1"/>
  <c r="AF30" i="7"/>
  <c r="AH30" i="7" s="1"/>
  <c r="K30" i="7" s="1"/>
  <c r="L30" i="7" s="1"/>
  <c r="AF24" i="7"/>
  <c r="AH24" i="7" s="1"/>
  <c r="K24" i="7" s="1"/>
  <c r="AF22" i="7"/>
  <c r="AH22" i="7" s="1"/>
  <c r="AF28" i="7"/>
  <c r="AH28" i="7" s="1"/>
  <c r="AF29" i="7"/>
  <c r="AH29" i="7" s="1"/>
  <c r="BM13" i="7" a="1"/>
  <c r="BM13" i="7" s="1"/>
  <c r="BM9" i="7" a="1"/>
  <c r="BM9" i="7" s="1"/>
  <c r="BM4" i="7" a="1"/>
  <c r="BM4" i="7" s="1"/>
  <c r="BM3" i="7" a="1"/>
  <c r="BM3" i="7" s="1"/>
  <c r="BM14" i="7" a="1"/>
  <c r="BM14" i="7" s="1"/>
  <c r="BM10" i="7" a="1"/>
  <c r="BM10" i="7" s="1"/>
  <c r="BM6" i="7" a="1"/>
  <c r="BM6" i="7" s="1"/>
  <c r="BM5" i="7" a="1"/>
  <c r="BM5" i="7" s="1"/>
  <c r="BM12" i="7" a="1"/>
  <c r="BM12" i="7" s="1"/>
  <c r="BM2" i="7" a="1"/>
  <c r="BM2" i="7" s="1"/>
  <c r="BM11" i="7" a="1"/>
  <c r="BM11" i="7" s="1"/>
  <c r="BM7" i="7" a="1"/>
  <c r="BM7" i="7" s="1"/>
  <c r="BM1" i="7" a="1"/>
  <c r="BM1" i="7" s="1"/>
  <c r="BM8" i="7" a="1"/>
  <c r="BM8" i="7" s="1"/>
  <c r="AF31" i="7"/>
  <c r="AH31" i="7" s="1"/>
  <c r="K22" i="7" l="1"/>
  <c r="L22" i="7" s="1"/>
  <c r="L24" i="7"/>
  <c r="K29" i="7"/>
  <c r="L29" i="7" s="1"/>
  <c r="K31" i="7"/>
  <c r="L31" i="7" s="1"/>
  <c r="K28" i="7"/>
  <c r="L28" i="7" s="1"/>
  <c r="K32" i="7" l="1"/>
  <c r="L32" i="7"/>
  <c r="BI23" i="5" l="1"/>
  <c r="BI25" i="5"/>
  <c r="BI26" i="5"/>
  <c r="BI27" i="5"/>
  <c r="BI28" i="5"/>
  <c r="BI29" i="5"/>
  <c r="BI30" i="5"/>
  <c r="BI31" i="5"/>
  <c r="AO22" i="5" l="1"/>
  <c r="AU23" i="5" l="1"/>
  <c r="AU24" i="5"/>
  <c r="AU25" i="5"/>
  <c r="AU26" i="5"/>
  <c r="AU27" i="5"/>
  <c r="AU28" i="5"/>
  <c r="AU29" i="5"/>
  <c r="AU30" i="5"/>
  <c r="AU31" i="5"/>
  <c r="AU47" i="5"/>
  <c r="AU22" i="5"/>
  <c r="AT23" i="5"/>
  <c r="AT24" i="5"/>
  <c r="AT25" i="5"/>
  <c r="AT26" i="5"/>
  <c r="AT27" i="5"/>
  <c r="AT28" i="5"/>
  <c r="AT29" i="5"/>
  <c r="AT30" i="5"/>
  <c r="AT31" i="5"/>
  <c r="AT46" i="5"/>
  <c r="AT47" i="5"/>
  <c r="AT22" i="5"/>
  <c r="BK6" i="5"/>
  <c r="BK4" i="5"/>
  <c r="S205" i="5"/>
  <c r="S211" i="5"/>
  <c r="S222" i="5" l="1"/>
  <c r="V211" i="5"/>
  <c r="BN7" i="5" s="1"/>
  <c r="V205" i="5" l="1"/>
  <c r="T203" i="5"/>
  <c r="U203" i="5" s="1"/>
  <c r="S203" i="5"/>
  <c r="W203" i="5" s="1"/>
  <c r="S206" i="5"/>
  <c r="S207" i="5"/>
  <c r="S208" i="5"/>
  <c r="S209" i="5"/>
  <c r="S210" i="5"/>
  <c r="S212" i="5"/>
  <c r="S213" i="5"/>
  <c r="S214" i="5"/>
  <c r="S215" i="5"/>
  <c r="S216" i="5"/>
  <c r="S217" i="5"/>
  <c r="S218" i="5"/>
  <c r="V206" i="5" l="1"/>
  <c r="BN2" i="5" s="1"/>
  <c r="V209" i="5"/>
  <c r="BN5" i="5" s="1"/>
  <c r="V217" i="5"/>
  <c r="BN13" i="5" s="1"/>
  <c r="V213" i="5"/>
  <c r="BN9" i="5" s="1"/>
  <c r="BN1" i="5"/>
  <c r="V218" i="5"/>
  <c r="BN14" i="5" s="1"/>
  <c r="V216" i="5"/>
  <c r="BN12" i="5" s="1"/>
  <c r="V215" i="5"/>
  <c r="BN11" i="5" s="1"/>
  <c r="V214" i="5"/>
  <c r="BN10" i="5" s="1"/>
  <c r="V212" i="5"/>
  <c r="BN8" i="5" s="1"/>
  <c r="V210" i="5"/>
  <c r="BN6" i="5" s="1"/>
  <c r="V208" i="5"/>
  <c r="BN4" i="5" s="1"/>
  <c r="V207" i="5"/>
  <c r="BN3" i="5" s="1"/>
  <c r="AD192" i="5"/>
  <c r="M46" i="5"/>
  <c r="BK46" i="5" s="1"/>
  <c r="BJ46" i="5" s="1"/>
  <c r="M47" i="5"/>
  <c r="BK47" i="5" s="1"/>
  <c r="BJ47" i="5" s="1"/>
  <c r="AL32" i="5" l="1"/>
  <c r="AF27" i="5"/>
  <c r="AH27" i="5" s="1"/>
  <c r="AF28" i="5"/>
  <c r="AH28" i="5" s="1"/>
  <c r="AF29" i="5"/>
  <c r="AH29" i="5" s="1"/>
  <c r="AF31" i="5"/>
  <c r="AH31" i="5" s="1"/>
  <c r="AF30" i="5"/>
  <c r="AH30" i="5" s="1"/>
  <c r="AD218" i="5"/>
  <c r="AF26" i="5"/>
  <c r="AH26" i="5" s="1"/>
  <c r="AF22" i="5"/>
  <c r="AH22" i="5" s="1"/>
  <c r="AF23" i="5"/>
  <c r="AH23" i="5" s="1"/>
  <c r="AF25" i="5"/>
  <c r="AH25" i="5" s="1"/>
  <c r="AF24" i="5"/>
  <c r="AH24" i="5" s="1"/>
  <c r="BO8" i="5" a="1"/>
  <c r="BO8" i="5" s="1"/>
  <c r="BO9" i="5" a="1"/>
  <c r="BO9" i="5" s="1"/>
  <c r="BO10" i="5" a="1"/>
  <c r="BO10" i="5" s="1"/>
  <c r="BO11" i="5" a="1"/>
  <c r="BO11" i="5" s="1"/>
  <c r="BO13" i="5" a="1"/>
  <c r="BO13" i="5" s="1"/>
  <c r="BO14" i="5" a="1"/>
  <c r="BO14" i="5" s="1"/>
  <c r="BO6" i="5" a="1"/>
  <c r="BO6" i="5" s="1"/>
  <c r="BO12" i="5" a="1"/>
  <c r="BO12" i="5" s="1"/>
  <c r="BO7" i="5" a="1"/>
  <c r="BO7" i="5" s="1"/>
  <c r="BO1" i="5" a="1"/>
  <c r="BO1" i="5" s="1"/>
  <c r="BO2" i="5" a="1"/>
  <c r="BO2" i="5" s="1"/>
  <c r="BO3" i="5" a="1"/>
  <c r="BO3" i="5" s="1"/>
  <c r="BO4" i="5" a="1"/>
  <c r="BO4" i="5" s="1"/>
  <c r="BO5" i="5" a="1"/>
  <c r="BO5" i="5" s="1"/>
  <c r="AD213" i="5"/>
  <c r="AD215" i="5"/>
  <c r="AD216" i="5"/>
  <c r="AD212" i="5"/>
  <c r="AD209" i="5"/>
  <c r="AD208" i="5"/>
  <c r="AD210" i="5"/>
  <c r="AD207" i="5"/>
  <c r="AD211" i="5"/>
  <c r="AD214" i="5"/>
  <c r="AD217" i="5"/>
  <c r="AD204" i="5" a="1"/>
  <c r="AD204" i="5" s="1"/>
  <c r="AD193" i="5" a="1"/>
  <c r="AD193" i="5" s="1"/>
  <c r="AD194" i="5" a="1"/>
  <c r="AD194" i="5" s="1"/>
  <c r="AD195" i="5" a="1"/>
  <c r="AD195" i="5" s="1"/>
  <c r="AD196" i="5" a="1"/>
  <c r="AD196" i="5" s="1"/>
  <c r="AD198" i="5" a="1"/>
  <c r="AD198" i="5" s="1"/>
  <c r="AD197" i="5" a="1"/>
  <c r="AD197" i="5" s="1"/>
  <c r="AD200" i="5" a="1"/>
  <c r="AD200" i="5" s="1"/>
  <c r="AD201" i="5" a="1"/>
  <c r="AD201" i="5" s="1"/>
  <c r="AD202" i="5" a="1"/>
  <c r="AD202" i="5" s="1"/>
  <c r="AD203" i="5" a="1"/>
  <c r="AD203" i="5" s="1"/>
  <c r="AD199" i="5" a="1"/>
  <c r="AD199" i="5" s="1"/>
  <c r="AJ23" i="5"/>
  <c r="AO23" i="5" s="1"/>
  <c r="AK23" i="5"/>
  <c r="AP23" i="5" s="1"/>
  <c r="AJ24" i="5"/>
  <c r="AO24" i="5" s="1"/>
  <c r="AK24" i="5"/>
  <c r="AP24" i="5" s="1"/>
  <c r="AJ25" i="5"/>
  <c r="AO25" i="5" s="1"/>
  <c r="AK25" i="5"/>
  <c r="AP25" i="5" s="1"/>
  <c r="AK26" i="5"/>
  <c r="AP26" i="5" s="1"/>
  <c r="AK27" i="5"/>
  <c r="AP27" i="5" s="1"/>
  <c r="AK28" i="5"/>
  <c r="AP28" i="5" s="1"/>
  <c r="AK29" i="5"/>
  <c r="AP29" i="5" s="1"/>
  <c r="AK30" i="5"/>
  <c r="AP30" i="5" s="1"/>
  <c r="AK31" i="5"/>
  <c r="AP31" i="5" s="1"/>
  <c r="AK22" i="5"/>
  <c r="AP22" i="5" s="1"/>
  <c r="AQ22" i="5"/>
  <c r="AN32" i="5" l="1"/>
  <c r="M22" i="5"/>
  <c r="BK22" i="5" s="1"/>
  <c r="BJ22" i="5" s="1"/>
  <c r="AS22" i="5" s="1"/>
  <c r="M31" i="5"/>
  <c r="M28" i="5"/>
  <c r="BK28" i="5" s="1"/>
  <c r="BJ28" i="5" s="1"/>
  <c r="AS28" i="5" s="1"/>
  <c r="M24" i="5"/>
  <c r="BK24" i="5" s="1"/>
  <c r="BJ24" i="5" s="1"/>
  <c r="AS24" i="5" s="1"/>
  <c r="F24" i="5" s="1"/>
  <c r="M26" i="5"/>
  <c r="BK26" i="5" s="1"/>
  <c r="BJ26" i="5" s="1"/>
  <c r="AS26" i="5" s="1"/>
  <c r="M25" i="5"/>
  <c r="BK25" i="5" s="1"/>
  <c r="BJ25" i="5" s="1"/>
  <c r="AS25" i="5" s="1"/>
  <c r="M27" i="5"/>
  <c r="BK27" i="5" s="1"/>
  <c r="BJ27" i="5" s="1"/>
  <c r="AS27" i="5" s="1"/>
  <c r="M29" i="5"/>
  <c r="BK29" i="5" s="1"/>
  <c r="BJ29" i="5" s="1"/>
  <c r="AS29" i="5" s="1"/>
  <c r="M30" i="5"/>
  <c r="BK30" i="5" s="1"/>
  <c r="BJ30" i="5" s="1"/>
  <c r="AS30" i="5" s="1"/>
  <c r="M23" i="5"/>
  <c r="AQ31" i="5"/>
  <c r="AQ30" i="5"/>
  <c r="AQ29" i="5"/>
  <c r="AQ28" i="5"/>
  <c r="AQ27" i="5"/>
  <c r="AQ26" i="5"/>
  <c r="AQ25" i="5"/>
  <c r="AQ24" i="5"/>
  <c r="AQ23" i="5"/>
  <c r="AR31" i="5"/>
  <c r="AR30" i="5"/>
  <c r="AR29" i="5"/>
  <c r="AR28" i="5"/>
  <c r="AR27" i="5"/>
  <c r="AR26" i="5"/>
  <c r="AR25" i="5"/>
  <c r="AR24" i="5"/>
  <c r="AR23" i="5"/>
  <c r="AR22" i="5"/>
  <c r="AQ32" i="5" l="1"/>
  <c r="F22" i="5"/>
  <c r="N22" i="5"/>
  <c r="O22" i="5" s="1"/>
  <c r="N28" i="5"/>
  <c r="O28" i="5" s="1"/>
  <c r="N27" i="5"/>
  <c r="O27" i="5" s="1"/>
  <c r="N29" i="5"/>
  <c r="O29" i="5" s="1"/>
  <c r="N26" i="5"/>
  <c r="O26" i="5" s="1"/>
  <c r="N24" i="5"/>
  <c r="O24" i="5" s="1"/>
  <c r="N30" i="5"/>
  <c r="O30" i="5" s="1"/>
  <c r="N25" i="5"/>
  <c r="O25" i="5" s="1"/>
  <c r="N31" i="5"/>
  <c r="O31" i="5" s="1"/>
  <c r="BK31" i="5"/>
  <c r="BJ31" i="5" s="1"/>
  <c r="AS31" i="5" s="1"/>
  <c r="F31" i="5" s="1"/>
  <c r="N23" i="5"/>
  <c r="O23" i="5" s="1"/>
  <c r="BK23" i="5"/>
  <c r="N47" i="5"/>
  <c r="O47" i="5" s="1"/>
  <c r="BJ23" i="5" l="1"/>
  <c r="B121" i="5"/>
  <c r="B122" i="5"/>
  <c r="B123" i="5"/>
  <c r="B124" i="5"/>
  <c r="B125" i="5"/>
  <c r="B126" i="5"/>
  <c r="B127" i="5"/>
  <c r="B128" i="5"/>
  <c r="B129" i="5"/>
  <c r="B130" i="5"/>
  <c r="B131" i="5"/>
  <c r="B120" i="5"/>
  <c r="B109" i="5"/>
  <c r="B110" i="5"/>
  <c r="B111" i="5"/>
  <c r="B112" i="5"/>
  <c r="B113" i="5"/>
  <c r="B114" i="5"/>
  <c r="B115" i="5"/>
  <c r="B116" i="5"/>
  <c r="B117" i="5"/>
  <c r="B118" i="5"/>
  <c r="B119" i="5"/>
  <c r="B108" i="5"/>
  <c r="B97" i="5"/>
  <c r="B98" i="5"/>
  <c r="B99" i="5"/>
  <c r="B100" i="5"/>
  <c r="B101" i="5"/>
  <c r="B102" i="5"/>
  <c r="B103" i="5"/>
  <c r="B104" i="5"/>
  <c r="B105" i="5"/>
  <c r="B106" i="5"/>
  <c r="B107" i="5"/>
  <c r="B96" i="5"/>
  <c r="B85" i="5"/>
  <c r="B86" i="5"/>
  <c r="B87" i="5"/>
  <c r="B88" i="5"/>
  <c r="B89" i="5"/>
  <c r="B90" i="5"/>
  <c r="B91" i="5"/>
  <c r="B92" i="5"/>
  <c r="B93" i="5"/>
  <c r="B94" i="5"/>
  <c r="B95" i="5"/>
  <c r="B84" i="5"/>
  <c r="AS23" i="5" l="1"/>
  <c r="AS32" i="5" s="1"/>
  <c r="I32" i="5" s="1"/>
  <c r="N46" i="5"/>
  <c r="O46" i="5" s="1"/>
  <c r="F23" i="5" l="1"/>
  <c r="O32" i="5"/>
  <c r="N3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<sst xmlns="http://schemas.openxmlformats.org/spreadsheetml/2006/main" count="518" uniqueCount="236">
  <si>
    <t>Pos.</t>
  </si>
  <si>
    <t>Typ</t>
  </si>
  <si>
    <t>kg</t>
  </si>
  <si>
    <t>DYN</t>
  </si>
  <si>
    <t>TOP</t>
  </si>
  <si>
    <t>Muffe</t>
  </si>
  <si>
    <t>ACIGRIP 362</t>
  </si>
  <si>
    <t>Zubehör:</t>
  </si>
  <si>
    <t>STE</t>
  </si>
  <si>
    <t>Steckteller (für BLS 1)</t>
  </si>
  <si>
    <t>SCH</t>
  </si>
  <si>
    <t>Schaumstoffmanschette (für LCE 1)</t>
  </si>
  <si>
    <t>HNL BLS-100</t>
  </si>
  <si>
    <t xml:space="preserve">Holznagelleiste für BLS mit 100 mm Teilung </t>
  </si>
  <si>
    <t>HNL BLS-150</t>
  </si>
  <si>
    <t xml:space="preserve">Holznagelleiste für BLS mit 150 mm Teilung </t>
  </si>
  <si>
    <t xml:space="preserve">Holznagelleiste für BLS mit 200 mm Teilung </t>
  </si>
  <si>
    <t>HNL BLS-200</t>
  </si>
  <si>
    <t>HNL LCE-100</t>
  </si>
  <si>
    <t>HNL LCE-150</t>
  </si>
  <si>
    <t>HNL LCE-200</t>
  </si>
  <si>
    <t xml:space="preserve">Holznagelleiste für LCE mit 100 mm Teilung </t>
  </si>
  <si>
    <t xml:space="preserve">Holznagelleiste für LCE mit 150 mm Teilung </t>
  </si>
  <si>
    <t xml:space="preserve">Holznagelleiste für LCE mit 200 mm Teilung </t>
  </si>
  <si>
    <t>[-]</t>
  </si>
  <si>
    <t>SMI</t>
  </si>
  <si>
    <t>TOP 700</t>
  </si>
  <si>
    <t>INOX</t>
  </si>
  <si>
    <t>L (m)</t>
  </si>
  <si>
    <t>Standard</t>
  </si>
  <si>
    <t>B500 B</t>
  </si>
  <si>
    <t>B500 C</t>
  </si>
  <si>
    <t>TOP 12</t>
  </si>
  <si>
    <t>1.4xxx</t>
  </si>
  <si>
    <t>STANDARD</t>
  </si>
  <si>
    <t>a cm</t>
  </si>
  <si>
    <t>b cm</t>
  </si>
  <si>
    <t>c cm</t>
  </si>
  <si>
    <t>Formen:</t>
  </si>
  <si>
    <t>Verbindungen:</t>
  </si>
  <si>
    <t>BLS1</t>
  </si>
  <si>
    <t>BLS2</t>
  </si>
  <si>
    <t>LCE1</t>
  </si>
  <si>
    <t>LCE2</t>
  </si>
  <si>
    <t>E</t>
  </si>
  <si>
    <t>CT</t>
  </si>
  <si>
    <t>SD</t>
  </si>
  <si>
    <t>V1</t>
  </si>
  <si>
    <t>V2</t>
  </si>
  <si>
    <t>I</t>
  </si>
  <si>
    <t>L</t>
  </si>
  <si>
    <t>U</t>
  </si>
  <si>
    <t>EHd2</t>
  </si>
  <si>
    <t>Stahl</t>
  </si>
  <si>
    <t>Ø mm</t>
  </si>
  <si>
    <t>X</t>
  </si>
  <si>
    <t>VERFÜGBAR FÜR</t>
  </si>
  <si>
    <t>Verfügbare Durchmesser nach Muffentyp</t>
  </si>
  <si>
    <t>Summen Muffen</t>
  </si>
  <si>
    <t>Summen Gewinde</t>
  </si>
  <si>
    <t>Summen Platten</t>
  </si>
  <si>
    <t>Haken 1</t>
  </si>
  <si>
    <t>Haken  2</t>
  </si>
  <si>
    <t>Verfügbare Durchmesser nach Stahltyp</t>
  </si>
  <si>
    <r>
      <t>Verfügbarer</t>
    </r>
    <r>
      <rPr>
        <b/>
        <sz val="12"/>
        <rFont val="Arial"/>
        <family val="2"/>
      </rPr>
      <t xml:space="preserve"> Stahl</t>
    </r>
  </si>
  <si>
    <r>
      <t>Verfügbare</t>
    </r>
    <r>
      <rPr>
        <b/>
        <sz val="12"/>
        <rFont val="Arial"/>
        <family val="2"/>
      </rPr>
      <t xml:space="preserve"> Muffen</t>
    </r>
  </si>
  <si>
    <t>(Stahl</t>
  </si>
  <si>
    <t>Muffen)</t>
  </si>
  <si>
    <t>Definition Pulldown-Menu Stahl-Muffen:</t>
  </si>
  <si>
    <t>vgl. Spalten A147ff</t>
  </si>
  <si>
    <t>UND</t>
  </si>
  <si>
    <t>für Stahl</t>
  </si>
  <si>
    <t>für Muffen</t>
  </si>
  <si>
    <t>I / L / U</t>
  </si>
  <si>
    <r>
      <t>BARTEC</t>
    </r>
    <r>
      <rPr>
        <b/>
        <sz val="16"/>
        <color indexed="18"/>
        <rFont val="Symbol"/>
        <family val="1"/>
        <charset val="2"/>
      </rPr>
      <t>â</t>
    </r>
  </si>
  <si>
    <t>LER</t>
  </si>
  <si>
    <t>Top700</t>
  </si>
  <si>
    <t>Top12</t>
  </si>
  <si>
    <t>Verbindung mit einstellbarer Abstand</t>
  </si>
  <si>
    <t>Abgew. L</t>
  </si>
  <si>
    <t>v1</t>
  </si>
  <si>
    <t>v2</t>
  </si>
  <si>
    <t>SNL BLS-100</t>
  </si>
  <si>
    <t>SNL BLS-150</t>
  </si>
  <si>
    <t>SNL BLS-200</t>
  </si>
  <si>
    <t xml:space="preserve">Stahlnagelleiste für BLS mit 100 mm Teilung </t>
  </si>
  <si>
    <t xml:space="preserve">Stahlnagelleiste für BLS mit 150 mm Teilung </t>
  </si>
  <si>
    <t xml:space="preserve">Stahlnagelleiste für BLS mit 200 mm Teilung </t>
  </si>
  <si>
    <t>NL</t>
  </si>
  <si>
    <t>HNL SNL</t>
  </si>
  <si>
    <t>Anz. NL</t>
  </si>
  <si>
    <t>Summe HNL SNL</t>
  </si>
  <si>
    <t>1</t>
  </si>
  <si>
    <t>ACIBAR®</t>
  </si>
  <si>
    <t>Pos1</t>
  </si>
  <si>
    <t>Pos2</t>
  </si>
  <si>
    <t>Pos3</t>
  </si>
  <si>
    <t>Pos4</t>
  </si>
  <si>
    <t>Pos5</t>
  </si>
  <si>
    <t>Pos6</t>
  </si>
  <si>
    <t>Pos7</t>
  </si>
  <si>
    <t>Pos8</t>
  </si>
  <si>
    <t>Pos9</t>
  </si>
  <si>
    <t>Pos10</t>
  </si>
  <si>
    <t>Anschweissmuffe</t>
  </si>
  <si>
    <t>Schraubenanschluss, ohne Schrauben</t>
  </si>
  <si>
    <t>STANDARD / DYN</t>
  </si>
  <si>
    <t>BLS</t>
  </si>
  <si>
    <t>LCE</t>
  </si>
  <si>
    <t>BDV</t>
  </si>
  <si>
    <t>BAS</t>
  </si>
  <si>
    <t>HNL</t>
  </si>
  <si>
    <t>SNL</t>
  </si>
  <si>
    <t>=</t>
  </si>
  <si>
    <t xml:space="preserve">Total </t>
  </si>
  <si>
    <t>BLS1 LCE1</t>
  </si>
  <si>
    <t>pro Schnitt</t>
  </si>
  <si>
    <t>d Muffe</t>
  </si>
  <si>
    <t>Liaisons d'armature par filetage</t>
  </si>
  <si>
    <t>Ingénieur</t>
  </si>
  <si>
    <t>Objet</t>
  </si>
  <si>
    <t>Partie d'ouvrage</t>
  </si>
  <si>
    <t>Adresse de livr.</t>
  </si>
  <si>
    <t>Entrepreneur</t>
  </si>
  <si>
    <t>Page</t>
  </si>
  <si>
    <t>Liste n°</t>
  </si>
  <si>
    <t>Plan n°</t>
  </si>
  <si>
    <t>Date</t>
  </si>
  <si>
    <t>dess.</t>
  </si>
  <si>
    <t>contr.</t>
  </si>
  <si>
    <t>Délai</t>
  </si>
  <si>
    <t>Remarques</t>
  </si>
  <si>
    <t>Exigences de matière pour toute la liste :</t>
  </si>
  <si>
    <t>Acier d'armature</t>
  </si>
  <si>
    <t>Acier d'armature :</t>
  </si>
  <si>
    <t>Nbre</t>
  </si>
  <si>
    <t>pces</t>
  </si>
  <si>
    <t>type</t>
  </si>
  <si>
    <t>Liaisons</t>
  </si>
  <si>
    <t>Acier</t>
  </si>
  <si>
    <t>Accessoire</t>
  </si>
  <si>
    <t>Long.</t>
  </si>
  <si>
    <t>dével. m</t>
  </si>
  <si>
    <t>totale m</t>
  </si>
  <si>
    <t>Poids</t>
  </si>
  <si>
    <t>Totaux :</t>
  </si>
  <si>
    <t>Figures standards :</t>
  </si>
  <si>
    <r>
      <rPr>
        <b/>
        <sz val="12"/>
        <color rgb="FF002060"/>
        <rFont val="Arial"/>
        <family val="2"/>
      </rPr>
      <t xml:space="preserve">   </t>
    </r>
    <r>
      <rPr>
        <b/>
        <u/>
        <sz val="12"/>
        <color rgb="FF002060"/>
        <rFont val="Arial"/>
        <family val="2"/>
      </rPr>
      <t xml:space="preserve">I </t>
    </r>
    <r>
      <rPr>
        <u/>
        <sz val="12"/>
        <color rgb="FF002060"/>
        <rFont val="Arial"/>
        <family val="2"/>
      </rPr>
      <t>(longeurs fixes)</t>
    </r>
  </si>
  <si>
    <r>
      <t>Crochets d2 :</t>
    </r>
    <r>
      <rPr>
        <sz val="12"/>
        <color rgb="FF002060"/>
        <rFont val="Arial"/>
        <family val="2"/>
      </rPr>
      <t xml:space="preserve"> prière de choisir "EHd2" dans les colonnes V1 ou V2</t>
    </r>
  </si>
  <si>
    <t>Exemples :</t>
  </si>
  <si>
    <t>Remarques :</t>
  </si>
  <si>
    <t>Nous vous prions également de consulter les exécutions dans notre documentation technique actuelle!</t>
  </si>
  <si>
    <t>Les formes spéciales peuvent être saisies sur la liste de commande 2 de ce répertoire de travail.</t>
  </si>
  <si>
    <t>Les coupleurs montés en usine sont livrés avec un bouchon et les filetages avec une cape de protection.</t>
  </si>
  <si>
    <r>
      <t>Spécialement les</t>
    </r>
    <r>
      <rPr>
        <b/>
        <sz val="12"/>
        <color rgb="FFC00000"/>
        <rFont val="Arial"/>
        <family val="2"/>
      </rPr>
      <t xml:space="preserve"> dimensions minimales</t>
    </r>
    <r>
      <rPr>
        <b/>
        <sz val="12"/>
        <color rgb="FF003366"/>
        <rFont val="Arial"/>
        <family val="2"/>
      </rPr>
      <t xml:space="preserve"> (voir 3ème onglet de cette feuille de calcul)</t>
    </r>
  </si>
  <si>
    <t>Accessoires : collerettes plastiques (STE), lattes de fixation (HNL/SNL) et réservations en mousse (SCH) sont à spécifier.</t>
  </si>
  <si>
    <t>Forme en cm</t>
  </si>
  <si>
    <t>(toutes les cotes sont des cotes extérieures)</t>
  </si>
  <si>
    <t>Total NL</t>
  </si>
  <si>
    <t>Totaux</t>
  </si>
  <si>
    <t>Ex.</t>
  </si>
  <si>
    <r>
      <rPr>
        <b/>
        <sz val="11"/>
        <color rgb="FF003366"/>
        <rFont val="Arial"/>
        <family val="2"/>
      </rPr>
      <t xml:space="preserve">Types de liaison (les symboles ne sont pas impératifs, les dénominations doivent être spécifiées aux extrémités concernées des barres) :
</t>
    </r>
    <r>
      <rPr>
        <sz val="11"/>
        <color rgb="FF003366"/>
        <rFont val="Arial"/>
        <family val="2"/>
      </rPr>
      <t>Prière de copier à l'extrémité des barres (1 = 1ère phase, 2 = 2ème phase)</t>
    </r>
  </si>
  <si>
    <t>Formes courantes à copier dans la tabelle :</t>
  </si>
  <si>
    <t>BARTEC® type BAS (set complet d’armatures de raccordement, inclus 2 barres et 1 coupleur)</t>
  </si>
  <si>
    <t>Type E</t>
  </si>
  <si>
    <t>Type CT</t>
  </si>
  <si>
    <t>BARTEC® Type BDV</t>
  </si>
  <si>
    <t>Modification de diamètre :</t>
  </si>
  <si>
    <t>Ancrages :</t>
  </si>
  <si>
    <t>Sets d’armatures de raccordement :</t>
  </si>
  <si>
    <t>Réduction:</t>
  </si>
  <si>
    <t>Augmentation:</t>
  </si>
  <si>
    <t>Accessoires</t>
  </si>
  <si>
    <t>Collerette plastique (pour BLS 1)</t>
  </si>
  <si>
    <t>Réservation en mousse (pour LCE 1)</t>
  </si>
  <si>
    <t>Latte en bois pour BLS avec écartement 100 mm</t>
  </si>
  <si>
    <t>Latte en bois pour BLS avec écartement 150 mm</t>
  </si>
  <si>
    <t>Latte en bois pour BLS avec écartement 200 mm</t>
  </si>
  <si>
    <t xml:space="preserve">Latte en bois pour LCE avec écartement 100 mm </t>
  </si>
  <si>
    <t xml:space="preserve">Latte en bois pour LCE avec écartement 150 mm </t>
  </si>
  <si>
    <t xml:space="preserve">Latte en bois pour LCE avec écartement 200 mm </t>
  </si>
  <si>
    <t>Latte en métal pour BLS avec écartement 100 mm</t>
  </si>
  <si>
    <t>Latte en métal pour BLS avec écartement 150 mm</t>
  </si>
  <si>
    <t>Latte en métal pour BLS avec écartement 200 mm</t>
  </si>
  <si>
    <t>Coupleur</t>
  </si>
  <si>
    <t>Remarque</t>
  </si>
  <si>
    <t>Fatigue</t>
  </si>
  <si>
    <t>Prière de nous contacter</t>
  </si>
  <si>
    <t>N° mat. 1.4362 (KWK 3), coupleutr 1.4462 (KWK 4)</t>
  </si>
  <si>
    <t>N° mat. 1.4003 (KWK 1), copleur 1.4462 (KWK 4)</t>
  </si>
  <si>
    <t>Résistance accrue</t>
  </si>
  <si>
    <t>Verfügbare Muffen</t>
  </si>
  <si>
    <t>Standard et sismique</t>
  </si>
  <si>
    <t>Standard, sismique et DYN</t>
  </si>
  <si>
    <t>N° mat. 1.4003 (KWK 1), coupleur 1.4462 (KWK 4)</t>
  </si>
  <si>
    <t>N° mat. 1.4362 (KWK 3), coupleur 1.4462 (KWK 4)</t>
  </si>
  <si>
    <t>Prière de nous consulter</t>
  </si>
  <si>
    <t xml:space="preserve">   Diamètres d’acier possible [mm] selon le type de coupleur</t>
  </si>
  <si>
    <t>(sismique)</t>
  </si>
  <si>
    <t>Diamètres sur demande</t>
  </si>
  <si>
    <t xml:space="preserve">Tous les éléments (formes, dimensions, liaisons) peuvent être copiées dans la liste par simple "copier / coller". </t>
  </si>
  <si>
    <t>Lattes de fixation en bois (HNL)</t>
  </si>
  <si>
    <t>Coupleur à vis</t>
  </si>
  <si>
    <t>Coupleur à souder</t>
  </si>
  <si>
    <t>Coupleur à écartement réglable</t>
  </si>
  <si>
    <t>Aucune</t>
  </si>
  <si>
    <t>Les chiffres des cotes peuvent être simplement remplacés. Les lignes peuvent être combinées pour créer d'autres formes.</t>
  </si>
  <si>
    <r>
      <t>Possibilités d'exécutions BARTEC</t>
    </r>
    <r>
      <rPr>
        <b/>
        <sz val="14"/>
        <color indexed="9"/>
        <rFont val="Calibri"/>
        <family val="2"/>
      </rPr>
      <t>®</t>
    </r>
  </si>
  <si>
    <t>oui</t>
  </si>
  <si>
    <t>pas livrable</t>
  </si>
  <si>
    <t>prière de nous consulter</t>
  </si>
  <si>
    <r>
      <t>Forme</t>
    </r>
    <r>
      <rPr>
        <sz val="10"/>
        <color indexed="56"/>
        <rFont val="Arial"/>
        <family val="2"/>
      </rPr>
      <t xml:space="preserve"> (cotes extérieures)</t>
    </r>
  </si>
  <si>
    <t>Ex1</t>
  </si>
  <si>
    <t>Ex2</t>
  </si>
  <si>
    <t>Ex3</t>
  </si>
  <si>
    <t>Ex4</t>
  </si>
  <si>
    <r>
      <t>Autres formes / liaisons :</t>
    </r>
    <r>
      <rPr>
        <b/>
        <sz val="12"/>
        <color rgb="FF002060"/>
        <rFont val="Arial"/>
        <family val="2"/>
      </rPr>
      <t xml:space="preserve"> </t>
    </r>
    <r>
      <rPr>
        <sz val="12"/>
        <color rgb="FF002060"/>
        <rFont val="Arial"/>
        <family val="2"/>
      </rPr>
      <t>prière d'utiliser l'onglet "Formulaire de commande 2"</t>
    </r>
  </si>
  <si>
    <t>Liaisons spéciales : X, SD, LER sont à introduire sur une ligne séparée sous "Accessoire".</t>
  </si>
  <si>
    <t>Accessoires :</t>
  </si>
  <si>
    <t>coupleur X</t>
  </si>
  <si>
    <t>Zubehör</t>
  </si>
  <si>
    <t>Coupleurs / ancrages :</t>
  </si>
  <si>
    <r>
      <t xml:space="preserve">La liaison Standard BARTEC® est à utiliser en cas de </t>
    </r>
    <r>
      <rPr>
        <b/>
        <sz val="12"/>
        <color rgb="FFC00000"/>
        <rFont val="Arial"/>
        <family val="2"/>
      </rPr>
      <t>sollicitations sismiques</t>
    </r>
    <r>
      <rPr>
        <b/>
        <sz val="12"/>
        <color rgb="FF003366"/>
        <rFont val="Arial"/>
        <family val="2"/>
      </rPr>
      <t xml:space="preserve"> (voir documentation BARTEC® pages 8-9).</t>
    </r>
  </si>
  <si>
    <t xml:space="preserve">Email de cde : commande@bewetec.ch </t>
  </si>
  <si>
    <t xml:space="preserve">Distribué par : </t>
  </si>
  <si>
    <t>Distribué par :</t>
  </si>
  <si>
    <t>Ex5</t>
  </si>
  <si>
    <r>
      <t xml:space="preserve">L </t>
    </r>
    <r>
      <rPr>
        <u/>
        <sz val="12"/>
        <color rgb="FF002060"/>
        <rFont val="Arial"/>
        <family val="2"/>
      </rPr>
      <t>(barres coudées)</t>
    </r>
  </si>
  <si>
    <r>
      <rPr>
        <b/>
        <sz val="12"/>
        <color rgb="FF002060"/>
        <rFont val="Arial"/>
        <family val="2"/>
      </rPr>
      <t xml:space="preserve">     </t>
    </r>
    <r>
      <rPr>
        <b/>
        <u/>
        <sz val="12"/>
        <color rgb="FF002060"/>
        <rFont val="Arial"/>
        <family val="2"/>
      </rPr>
      <t xml:space="preserve">U </t>
    </r>
    <r>
      <rPr>
        <u/>
        <sz val="12"/>
        <color rgb="FF002060"/>
        <rFont val="Arial"/>
        <family val="2"/>
      </rPr>
      <t>(étriers)</t>
    </r>
  </si>
  <si>
    <r>
      <t>BAS</t>
    </r>
    <r>
      <rPr>
        <sz val="12"/>
        <color rgb="FF002060"/>
        <rFont val="Arial"/>
        <family val="2"/>
      </rPr>
      <t xml:space="preserve"> (set d'armature)</t>
    </r>
  </si>
  <si>
    <t xml:space="preserve">EHd2    </t>
  </si>
  <si>
    <t>Version 24.02.2022/gg</t>
  </si>
  <si>
    <t>ACIGRIP 462</t>
  </si>
  <si>
    <t>N° mat. 1.4462 (KWK 4), coupleur 1.4462 (KWK 4)</t>
  </si>
  <si>
    <r>
      <rPr>
        <b/>
        <sz val="12"/>
        <color rgb="FF003366"/>
        <rFont val="Arial"/>
        <family val="2"/>
      </rPr>
      <t>Lattes de fixation en bois HNL / et en métal SNL :</t>
    </r>
    <r>
      <rPr>
        <sz val="12"/>
        <color rgb="FF003366"/>
        <rFont val="Arial"/>
        <family val="2"/>
      </rPr>
      <t xml:space="preserve"> le nombre de lattes est calculé automatiquement et arrondi, e100 = 12 barres/latte, e150 = 8 barres/latte, e200 = 6 barres/latte. Si une autre quantité de lattes est nécessaire, prière de le spécifier avec une position séparée avec le nombre de lattes et le diamètre des barres.</t>
    </r>
  </si>
  <si>
    <r>
      <rPr>
        <b/>
        <sz val="12"/>
        <color indexed="56"/>
        <rFont val="Arial"/>
        <family val="2"/>
      </rPr>
      <t>Lattes de fixation en bois HNL / et en métal SNL :</t>
    </r>
    <r>
      <rPr>
        <sz val="12"/>
        <color indexed="56"/>
        <rFont val="Arial"/>
        <family val="2"/>
      </rPr>
      <t xml:space="preserve"> le nombre de lattes est calculé automatiquement à 1 brin et arrondi, e100 = 12 barres/latte, e150 = 8 barres/latte, e200 = 6 barres/latte. Si une autre quantité de lattes est nécessaire, prière de le spécifier avec une position séparée avec le nombre de lattes et le diamètre des barres.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</si>
</sst>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d/\ mmmm\ yyyy"/>
    <numFmt numFmtId="166" formatCode="0.0"/>
    <numFmt numFmtId="167" formatCode="_ * #,##0.0_ ;_ * \-#,##0.0_ ;_ * &quot;-&quot;??_ ;_ @_ "/>
    <numFmt numFmtId="168" formatCode="#,##0.0"/>
    <numFmt numFmtId="169" formatCode="dd/mm/yyyy;@"/>
    <numFmt numFmtId="170" formatCode="0.000"/>
  </numFmts>
  <fonts count="67">
    <font>
      <sz val="12"/>
      <name val="KL Bliss Regular"/>
    </font>
    <font>
      <sz val="11"/>
      <color indexed="56"/>
      <name val="Arial"/>
      <family val="2"/>
    </font>
    <font>
      <sz val="12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6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10"/>
      <name val="Arial"/>
      <family val="2"/>
    </font>
    <font>
      <sz val="12"/>
      <color indexed="56"/>
      <name val="Arial"/>
      <family val="2"/>
    </font>
    <font>
      <b/>
      <sz val="16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10"/>
      <color indexed="56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002060"/>
      <name val="Arial"/>
      <family val="2"/>
    </font>
    <font>
      <b/>
      <u/>
      <sz val="12"/>
      <color rgb="FF002060"/>
      <name val="Arial"/>
      <family val="2"/>
    </font>
    <font>
      <b/>
      <u/>
      <sz val="12"/>
      <color rgb="FF003366"/>
      <name val="Arial"/>
      <family val="2"/>
    </font>
    <font>
      <b/>
      <sz val="12"/>
      <color rgb="FF003366"/>
      <name val="Arial"/>
      <family val="2"/>
    </font>
    <font>
      <sz val="12"/>
      <color rgb="FF003366"/>
      <name val="Arial"/>
      <family val="2"/>
    </font>
    <font>
      <b/>
      <sz val="14"/>
      <color rgb="FFFF0000"/>
      <name val="Arial"/>
      <family val="2"/>
    </font>
    <font>
      <sz val="12"/>
      <color theme="0" tint="-0.34998626667073579"/>
      <name val="Arial"/>
      <family val="2"/>
    </font>
    <font>
      <u/>
      <sz val="12"/>
      <color rgb="FF002060"/>
      <name val="Arial"/>
      <family val="2"/>
    </font>
    <font>
      <b/>
      <sz val="14"/>
      <color rgb="FF002060"/>
      <name val="Arial"/>
      <family val="2"/>
    </font>
    <font>
      <sz val="12"/>
      <color rgb="FFFF0000"/>
      <name val="Arial"/>
      <family val="2"/>
    </font>
    <font>
      <sz val="9"/>
      <color rgb="FF006699"/>
      <name val="Courier"/>
      <family val="3"/>
    </font>
    <font>
      <b/>
      <sz val="12"/>
      <color rgb="FF002060"/>
      <name val="Arial"/>
      <family val="2"/>
    </font>
    <font>
      <b/>
      <sz val="12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sz val="12"/>
      <name val="Kl Bliss Regular"/>
    </font>
    <font>
      <b/>
      <sz val="11"/>
      <color theme="3" tint="-0.24994659260841701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9"/>
      <name val="Verdana"/>
      <family val="2"/>
    </font>
    <font>
      <sz val="12"/>
      <color theme="3" tint="-0.249977111117893"/>
      <name val="Arial"/>
      <family val="2"/>
    </font>
    <font>
      <sz val="12"/>
      <color rgb="FFFFFF00"/>
      <name val="Arial"/>
      <family val="2"/>
    </font>
    <font>
      <b/>
      <sz val="8"/>
      <color indexed="56"/>
      <name val="Arial"/>
      <family val="2"/>
    </font>
    <font>
      <b/>
      <sz val="16"/>
      <color indexed="18"/>
      <name val="Symbol"/>
      <family val="1"/>
      <charset val="2"/>
    </font>
    <font>
      <sz val="8"/>
      <name val="Arial"/>
      <family val="2"/>
    </font>
    <font>
      <sz val="12"/>
      <color theme="0"/>
      <name val="Arial"/>
      <family val="2"/>
    </font>
    <font>
      <b/>
      <sz val="16"/>
      <color rgb="FF002060"/>
      <name val="Arial"/>
      <family val="2"/>
    </font>
    <font>
      <b/>
      <u/>
      <sz val="11"/>
      <color indexed="56"/>
      <name val="Arial"/>
      <family val="2"/>
    </font>
    <font>
      <b/>
      <u/>
      <sz val="10"/>
      <color indexed="56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9900"/>
      <name val="Webdings"/>
      <family val="1"/>
      <charset val="2"/>
    </font>
    <font>
      <sz val="12"/>
      <color rgb="FFC00000"/>
      <name val="Webdings"/>
      <family val="1"/>
      <charset val="2"/>
    </font>
    <font>
      <sz val="12"/>
      <color rgb="FFFF8001"/>
      <name val="Webdings"/>
      <family val="1"/>
      <charset val="2"/>
    </font>
    <font>
      <sz val="12"/>
      <color rgb="FF002060"/>
      <name val="Symbol"/>
      <family val="1"/>
      <charset val="2"/>
    </font>
    <font>
      <b/>
      <sz val="14"/>
      <color indexed="9"/>
      <name val="Kl Bliss Bold"/>
    </font>
    <font>
      <sz val="12"/>
      <color rgb="FF002060"/>
      <name val="Kl Bliss Regular"/>
    </font>
    <font>
      <b/>
      <sz val="11"/>
      <color rgb="FF003366"/>
      <name val="Arial"/>
      <family val="2"/>
    </font>
    <font>
      <sz val="11"/>
      <color rgb="FF003366"/>
      <name val="Arial"/>
      <family val="2"/>
    </font>
    <font>
      <b/>
      <sz val="10"/>
      <color rgb="FFC00000"/>
      <name val="Arial"/>
      <family val="2"/>
    </font>
    <font>
      <b/>
      <sz val="14"/>
      <color indexed="9"/>
      <name val="Calibri"/>
      <family val="2"/>
    </font>
    <font>
      <sz val="11"/>
      <color rgb="FFC00000"/>
      <name val="Arial"/>
      <family val="2"/>
    </font>
    <font>
      <b/>
      <sz val="10"/>
      <color rgb="FF003366"/>
      <name val="Arial"/>
      <family val="2"/>
    </font>
    <font>
      <b/>
      <sz val="10"/>
      <name val="Arial"/>
      <family val="2"/>
    </font>
    <font>
      <sz val="8"/>
      <name val="KL Bliss Regula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001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medium">
        <color indexed="56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5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 style="double">
        <color indexed="56"/>
      </right>
      <top/>
      <bottom/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56"/>
      </left>
      <right/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thin">
        <color indexed="56"/>
      </right>
      <top/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64"/>
      </left>
      <right style="thin">
        <color indexed="56"/>
      </right>
      <top/>
      <bottom/>
      <diagonal/>
    </border>
    <border>
      <left style="double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3" fillId="0" borderId="0" applyFont="0" applyFill="0" applyBorder="0" applyAlignment="0" applyProtection="0"/>
  </cellStyleXfs>
  <cellXfs count="543">
    <xf numFmtId="0" fontId="0" fillId="0" borderId="0" xfId="0"/>
    <xf numFmtId="166" fontId="1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0" fontId="2" fillId="3" borderId="0" xfId="0" applyFont="1" applyFill="1" applyProtection="1"/>
    <xf numFmtId="0" fontId="8" fillId="3" borderId="0" xfId="0" applyFont="1" applyFill="1"/>
    <xf numFmtId="2" fontId="19" fillId="3" borderId="0" xfId="0" applyNumberFormat="1" applyFont="1" applyFill="1"/>
    <xf numFmtId="0" fontId="19" fillId="3" borderId="0" xfId="0" applyFont="1" applyFill="1"/>
    <xf numFmtId="0" fontId="2" fillId="0" borderId="15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6" xfId="0" applyFont="1" applyFill="1" applyBorder="1" applyAlignment="1" applyProtection="1"/>
    <xf numFmtId="0" fontId="2" fillId="0" borderId="17" xfId="0" applyFont="1" applyFill="1" applyBorder="1" applyAlignment="1" applyProtection="1"/>
    <xf numFmtId="0" fontId="2" fillId="0" borderId="0" xfId="0" applyFont="1" applyProtection="1"/>
    <xf numFmtId="0" fontId="8" fillId="0" borderId="0" xfId="0" applyFont="1" applyProtection="1"/>
    <xf numFmtId="0" fontId="14" fillId="0" borderId="0" xfId="0" applyFont="1" applyFill="1" applyBorder="1" applyProtection="1"/>
    <xf numFmtId="0" fontId="21" fillId="3" borderId="0" xfId="0" applyFont="1" applyFill="1" applyAlignment="1" applyProtection="1">
      <alignment horizontal="left" readingOrder="1"/>
    </xf>
    <xf numFmtId="0" fontId="8" fillId="3" borderId="0" xfId="0" applyFont="1" applyFill="1" applyProtection="1"/>
    <xf numFmtId="0" fontId="12" fillId="3" borderId="0" xfId="0" applyFont="1" applyFill="1" applyProtection="1"/>
    <xf numFmtId="0" fontId="22" fillId="3" borderId="0" xfId="0" applyFont="1" applyFill="1" applyAlignment="1" applyProtection="1">
      <alignment horizontal="left" readingOrder="1"/>
    </xf>
    <xf numFmtId="0" fontId="23" fillId="3" borderId="0" xfId="0" applyFont="1" applyFill="1" applyAlignment="1" applyProtection="1">
      <alignment horizontal="left" readingOrder="1"/>
    </xf>
    <xf numFmtId="0" fontId="0" fillId="3" borderId="0" xfId="0" applyFill="1" applyProtection="1"/>
    <xf numFmtId="0" fontId="24" fillId="3" borderId="0" xfId="0" applyFont="1" applyFill="1" applyAlignment="1" applyProtection="1">
      <alignment horizontal="left" readingOrder="1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2" fillId="0" borderId="8" xfId="0" applyFont="1" applyBorder="1" applyProtection="1"/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/>
    </xf>
    <xf numFmtId="165" fontId="5" fillId="4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14" fillId="3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9" fillId="0" borderId="0" xfId="0" applyFont="1" applyBorder="1" applyProtection="1"/>
    <xf numFmtId="0" fontId="19" fillId="0" borderId="0" xfId="0" applyFont="1" applyProtection="1"/>
    <xf numFmtId="0" fontId="16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2" fillId="0" borderId="0" xfId="0" applyFont="1" applyFill="1" applyAlignment="1" applyProtection="1">
      <alignment horizontal="left" readingOrder="1"/>
    </xf>
    <xf numFmtId="0" fontId="0" fillId="0" borderId="0" xfId="0" applyFill="1" applyProtection="1"/>
    <xf numFmtId="0" fontId="8" fillId="0" borderId="0" xfId="0" applyFont="1" applyFill="1" applyProtection="1"/>
    <xf numFmtId="0" fontId="12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0" fontId="13" fillId="0" borderId="0" xfId="0" applyFont="1" applyFill="1" applyProtection="1"/>
    <xf numFmtId="0" fontId="23" fillId="3" borderId="0" xfId="0" applyFont="1" applyFill="1" applyAlignment="1" applyProtection="1">
      <alignment wrapText="1" readingOrder="1"/>
    </xf>
    <xf numFmtId="0" fontId="23" fillId="3" borderId="0" xfId="0" applyFont="1" applyFill="1" applyAlignment="1" applyProtection="1">
      <alignment horizontal="left" vertical="center" readingOrder="1"/>
    </xf>
    <xf numFmtId="0" fontId="2" fillId="0" borderId="0" xfId="0" applyFont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18" xfId="0" applyFont="1" applyBorder="1" applyAlignment="1" applyProtection="1">
      <alignment vertical="center"/>
    </xf>
    <xf numFmtId="0" fontId="2" fillId="0" borderId="0" xfId="0" applyFont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4" fillId="0" borderId="9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/>
    </xf>
    <xf numFmtId="0" fontId="29" fillId="0" borderId="0" xfId="0" applyFont="1" applyProtection="1"/>
    <xf numFmtId="0" fontId="14" fillId="0" borderId="9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6" fillId="3" borderId="0" xfId="0" applyFont="1" applyFill="1" applyProtection="1">
      <protection hidden="1"/>
    </xf>
    <xf numFmtId="0" fontId="2" fillId="3" borderId="0" xfId="0" applyFont="1" applyFill="1" applyBorder="1" applyProtection="1"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31" xfId="0" applyFont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2" fontId="7" fillId="2" borderId="32" xfId="0" applyNumberFormat="1" applyFont="1" applyFill="1" applyBorder="1" applyAlignment="1" applyProtection="1">
      <alignment horizontal="center" vertical="center"/>
      <protection hidden="1"/>
    </xf>
    <xf numFmtId="1" fontId="1" fillId="2" borderId="5" xfId="0" applyNumberFormat="1" applyFont="1" applyFill="1" applyBorder="1" applyAlignment="1" applyProtection="1">
      <alignment horizontal="center" vertic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/>
      <protection hidden="1"/>
    </xf>
    <xf numFmtId="2" fontId="1" fillId="2" borderId="32" xfId="0" applyNumberFormat="1" applyFont="1" applyFill="1" applyBorder="1" applyAlignment="1" applyProtection="1">
      <alignment horizontal="center" vertical="center"/>
      <protection hidden="1"/>
    </xf>
    <xf numFmtId="2" fontId="1" fillId="2" borderId="6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horizontal="center" vertical="center"/>
      <protection hidden="1"/>
    </xf>
    <xf numFmtId="166" fontId="1" fillId="0" borderId="36" xfId="0" applyNumberFormat="1" applyFont="1" applyFill="1" applyBorder="1" applyAlignment="1" applyProtection="1">
      <alignment horizontal="center" vertical="center"/>
      <protection hidden="1"/>
    </xf>
    <xf numFmtId="166" fontId="1" fillId="0" borderId="35" xfId="0" applyNumberFormat="1" applyFont="1" applyFill="1" applyBorder="1" applyAlignment="1" applyProtection="1">
      <alignment horizontal="center" vertical="center"/>
      <protection hidden="1"/>
    </xf>
    <xf numFmtId="166" fontId="1" fillId="0" borderId="37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left" vertical="center" inden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Protection="1">
      <protection hidden="1"/>
    </xf>
    <xf numFmtId="0" fontId="26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2" fontId="19" fillId="3" borderId="0" xfId="0" applyNumberFormat="1" applyFont="1" applyFill="1" applyProtection="1">
      <protection hidden="1"/>
    </xf>
    <xf numFmtId="0" fontId="25" fillId="3" borderId="0" xfId="0" applyFont="1" applyFill="1" applyProtection="1">
      <protection hidden="1"/>
    </xf>
    <xf numFmtId="0" fontId="25" fillId="3" borderId="0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165" fontId="17" fillId="0" borderId="17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indent="1"/>
      <protection hidden="1"/>
    </xf>
    <xf numFmtId="0" fontId="2" fillId="3" borderId="0" xfId="0" applyFont="1" applyFill="1" applyBorder="1" applyAlignment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quotePrefix="1" applyFont="1" applyFill="1" applyAlignment="1" applyProtection="1">
      <alignment horizontal="center"/>
      <protection hidden="1"/>
    </xf>
    <xf numFmtId="0" fontId="2" fillId="6" borderId="0" xfId="0" applyFont="1" applyFill="1" applyProtection="1">
      <protection hidden="1"/>
    </xf>
    <xf numFmtId="0" fontId="26" fillId="6" borderId="0" xfId="0" applyFont="1" applyFill="1" applyProtection="1">
      <protection hidden="1"/>
    </xf>
    <xf numFmtId="0" fontId="26" fillId="6" borderId="25" xfId="0" applyFont="1" applyFill="1" applyBorder="1" applyProtection="1">
      <protection hidden="1"/>
    </xf>
    <xf numFmtId="0" fontId="13" fillId="6" borderId="26" xfId="0" applyFont="1" applyFill="1" applyBorder="1" applyAlignment="1" applyProtection="1">
      <alignment horizontal="left" indent="1"/>
      <protection hidden="1"/>
    </xf>
    <xf numFmtId="0" fontId="2" fillId="6" borderId="0" xfId="0" applyFont="1" applyFill="1" applyBorder="1" applyProtection="1">
      <protection hidden="1"/>
    </xf>
    <xf numFmtId="0" fontId="13" fillId="6" borderId="0" xfId="0" applyFont="1" applyFill="1" applyBorder="1" applyAlignment="1" applyProtection="1">
      <protection hidden="1"/>
    </xf>
    <xf numFmtId="0" fontId="2" fillId="6" borderId="0" xfId="0" applyFont="1" applyFill="1" applyBorder="1" applyAlignment="1" applyProtection="1">
      <alignment horizontal="left"/>
      <protection hidden="1"/>
    </xf>
    <xf numFmtId="0" fontId="8" fillId="6" borderId="0" xfId="0" applyFont="1" applyFill="1" applyBorder="1" applyProtection="1">
      <protection hidden="1"/>
    </xf>
    <xf numFmtId="0" fontId="13" fillId="6" borderId="26" xfId="0" applyFont="1" applyFill="1" applyBorder="1" applyAlignment="1" applyProtection="1">
      <alignment horizontal="left" vertical="center" indent="1"/>
      <protection hidden="1"/>
    </xf>
    <xf numFmtId="0" fontId="13" fillId="6" borderId="0" xfId="0" applyFont="1" applyFill="1" applyBorder="1" applyAlignment="1" applyProtection="1">
      <alignment vertical="center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Protection="1">
      <protection hidden="1"/>
    </xf>
    <xf numFmtId="0" fontId="31" fillId="6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left" vertical="center"/>
      <protection hidden="1"/>
    </xf>
    <xf numFmtId="0" fontId="2" fillId="6" borderId="3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/>
    <xf numFmtId="0" fontId="2" fillId="0" borderId="26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1" fontId="34" fillId="0" borderId="41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Border="1" applyProtection="1"/>
    <xf numFmtId="0" fontId="30" fillId="0" borderId="0" xfId="0" applyFont="1" applyBorder="1" applyAlignment="1" applyProtection="1">
      <alignment vertical="center"/>
    </xf>
    <xf numFmtId="0" fontId="13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2" fontId="1" fillId="0" borderId="7" xfId="0" applyNumberFormat="1" applyFont="1" applyFill="1" applyBorder="1" applyAlignment="1" applyProtection="1">
      <alignment horizontal="center" vertical="center"/>
    </xf>
    <xf numFmtId="2" fontId="1" fillId="0" borderId="34" xfId="0" applyNumberFormat="1" applyFont="1" applyFill="1" applyBorder="1" applyAlignment="1" applyProtection="1">
      <alignment horizontal="center" vertical="center"/>
      <protection hidden="1"/>
    </xf>
    <xf numFmtId="0" fontId="30" fillId="0" borderId="41" xfId="0" applyFont="1" applyBorder="1" applyAlignment="1" applyProtection="1"/>
    <xf numFmtId="0" fontId="30" fillId="0" borderId="0" xfId="0" applyFont="1" applyBorder="1" applyAlignment="1" applyProtection="1"/>
    <xf numFmtId="0" fontId="13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7" fillId="5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19" fillId="3" borderId="0" xfId="0" applyFont="1" applyFill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13" fillId="0" borderId="13" xfId="0" applyFont="1" applyBorder="1" applyAlignment="1" applyProtection="1">
      <alignment horizontal="right"/>
      <protection hidden="1"/>
    </xf>
    <xf numFmtId="0" fontId="13" fillId="3" borderId="14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8" fillId="3" borderId="13" xfId="0" applyFont="1" applyFill="1" applyBorder="1" applyProtection="1">
      <protection hidden="1"/>
    </xf>
    <xf numFmtId="0" fontId="8" fillId="3" borderId="14" xfId="0" applyFont="1" applyFill="1" applyBorder="1" applyProtection="1"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13" fillId="3" borderId="43" xfId="0" applyFont="1" applyFill="1" applyBorder="1" applyAlignment="1" applyProtection="1">
      <alignment horizontal="center"/>
      <protection hidden="1"/>
    </xf>
    <xf numFmtId="0" fontId="13" fillId="3" borderId="42" xfId="0" applyFont="1" applyFill="1" applyBorder="1" applyAlignment="1" applyProtection="1">
      <alignment horizontal="center"/>
      <protection hidden="1"/>
    </xf>
    <xf numFmtId="0" fontId="2" fillId="3" borderId="43" xfId="0" applyFont="1" applyFill="1" applyBorder="1" applyProtection="1">
      <protection hidden="1"/>
    </xf>
    <xf numFmtId="0" fontId="8" fillId="3" borderId="42" xfId="0" applyFont="1" applyFill="1" applyBorder="1" applyProtection="1"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8" fillId="3" borderId="44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8" fillId="3" borderId="45" xfId="0" applyFont="1" applyFill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0" fontId="8" fillId="3" borderId="17" xfId="0" applyFont="1" applyFill="1" applyBorder="1" applyProtection="1">
      <protection hidden="1"/>
    </xf>
    <xf numFmtId="0" fontId="8" fillId="3" borderId="48" xfId="0" applyFont="1" applyFill="1" applyBorder="1" applyProtection="1"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39" fillId="0" borderId="0" xfId="0" applyFont="1"/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0" xfId="0" applyNumberFormat="1" applyFont="1" applyFill="1" applyBorder="1" applyAlignment="1" applyProtection="1">
      <alignment horizontal="center"/>
      <protection hidden="1"/>
    </xf>
    <xf numFmtId="0" fontId="2" fillId="3" borderId="3" xfId="0" applyNumberFormat="1" applyFont="1" applyFill="1" applyBorder="1" applyAlignment="1" applyProtection="1">
      <alignment horizontal="center"/>
      <protection hidden="1"/>
    </xf>
    <xf numFmtId="0" fontId="40" fillId="6" borderId="0" xfId="0" applyFont="1" applyFill="1" applyBorder="1" applyAlignment="1" applyProtection="1">
      <alignment horizontal="center"/>
      <protection hidden="1"/>
    </xf>
    <xf numFmtId="0" fontId="32" fillId="6" borderId="0" xfId="0" applyFont="1" applyFill="1" applyBorder="1" applyAlignment="1" applyProtection="1">
      <alignment horizontal="right"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Protection="1">
      <protection hidden="1"/>
    </xf>
    <xf numFmtId="0" fontId="39" fillId="0" borderId="0" xfId="0" applyFont="1" applyBorder="1"/>
    <xf numFmtId="0" fontId="2" fillId="3" borderId="18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49" fontId="2" fillId="0" borderId="0" xfId="0" applyNumberFormat="1" applyFont="1" applyProtection="1">
      <protection hidden="1"/>
    </xf>
    <xf numFmtId="49" fontId="2" fillId="0" borderId="0" xfId="0" applyNumberFormat="1" applyFont="1" applyBorder="1" applyProtection="1">
      <protection hidden="1"/>
    </xf>
    <xf numFmtId="49" fontId="2" fillId="3" borderId="0" xfId="0" applyNumberFormat="1" applyFont="1" applyFill="1" applyBorder="1" applyProtection="1">
      <protection hidden="1"/>
    </xf>
    <xf numFmtId="49" fontId="41" fillId="0" borderId="0" xfId="0" quotePrefix="1" applyNumberFormat="1" applyFont="1" applyFill="1" applyAlignment="1" applyProtection="1">
      <alignment horizontal="center"/>
      <protection hidden="1"/>
    </xf>
    <xf numFmtId="0" fontId="37" fillId="3" borderId="0" xfId="0" applyFont="1" applyFill="1" applyProtection="1"/>
    <xf numFmtId="0" fontId="2" fillId="0" borderId="0" xfId="0" quotePrefix="1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41" fillId="0" borderId="0" xfId="0" quotePrefix="1" applyNumberFormat="1" applyFont="1" applyFill="1" applyAlignment="1" applyProtection="1">
      <alignment horizontal="center"/>
      <protection hidden="1"/>
    </xf>
    <xf numFmtId="0" fontId="2" fillId="0" borderId="0" xfId="0" applyNumberFormat="1" applyFont="1" applyProtection="1">
      <protection hidden="1"/>
    </xf>
    <xf numFmtId="0" fontId="28" fillId="0" borderId="0" xfId="0" quotePrefix="1" applyNumberFormat="1" applyFont="1" applyAlignment="1" applyProtection="1">
      <alignment horizontal="center"/>
      <protection hidden="1"/>
    </xf>
    <xf numFmtId="0" fontId="41" fillId="0" borderId="0" xfId="0" applyNumberFormat="1" applyFont="1" applyFill="1" applyAlignment="1" applyProtection="1">
      <alignment horizontal="center"/>
      <protection hidden="1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168" fontId="1" fillId="0" borderId="6" xfId="0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42" fillId="0" borderId="0" xfId="0" quotePrefix="1" applyFont="1" applyAlignment="1" applyProtection="1">
      <alignment horizontal="right"/>
    </xf>
    <xf numFmtId="169" fontId="42" fillId="0" borderId="0" xfId="0" quotePrefix="1" applyNumberFormat="1" applyFont="1" applyAlignment="1" applyProtection="1">
      <alignment horizontal="left"/>
    </xf>
    <xf numFmtId="0" fontId="19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  <protection hidden="1"/>
    </xf>
    <xf numFmtId="0" fontId="1" fillId="4" borderId="49" xfId="0" applyFont="1" applyFill="1" applyBorder="1" applyAlignment="1" applyProtection="1">
      <alignment horizontal="center" vertical="center" wrapText="1"/>
    </xf>
    <xf numFmtId="0" fontId="12" fillId="3" borderId="50" xfId="0" applyFont="1" applyFill="1" applyBorder="1" applyProtection="1"/>
    <xf numFmtId="0" fontId="12" fillId="3" borderId="52" xfId="0" applyFont="1" applyFill="1" applyBorder="1" applyProtection="1"/>
    <xf numFmtId="0" fontId="12" fillId="3" borderId="26" xfId="0" applyFont="1" applyFill="1" applyBorder="1" applyProtection="1"/>
    <xf numFmtId="0" fontId="12" fillId="3" borderId="0" xfId="0" applyFont="1" applyFill="1" applyBorder="1" applyProtection="1"/>
    <xf numFmtId="0" fontId="12" fillId="3" borderId="53" xfId="0" applyFont="1" applyFill="1" applyBorder="1" applyProtection="1"/>
    <xf numFmtId="0" fontId="45" fillId="0" borderId="51" xfId="0" applyFont="1" applyBorder="1" applyProtection="1"/>
    <xf numFmtId="0" fontId="18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4" fillId="0" borderId="53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4" borderId="0" xfId="0" applyFont="1" applyFill="1" applyProtection="1"/>
    <xf numFmtId="0" fontId="12" fillId="4" borderId="0" xfId="0" applyFont="1" applyFill="1" applyProtection="1"/>
    <xf numFmtId="0" fontId="13" fillId="0" borderId="0" xfId="0" applyFont="1" applyProtection="1">
      <protection hidden="1"/>
    </xf>
    <xf numFmtId="0" fontId="2" fillId="0" borderId="8" xfId="0" applyFont="1" applyBorder="1" applyProtection="1">
      <protection hidden="1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vertical="center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4" fillId="0" borderId="15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2" fillId="3" borderId="0" xfId="0" applyFont="1" applyFill="1" applyAlignment="1" applyProtection="1">
      <alignment horizontal="left" vertical="center" readingOrder="1"/>
    </xf>
    <xf numFmtId="0" fontId="18" fillId="0" borderId="0" xfId="0" applyFont="1" applyProtection="1"/>
    <xf numFmtId="0" fontId="14" fillId="0" borderId="16" xfId="0" applyFont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51" xfId="0" applyFont="1" applyFill="1" applyBorder="1" applyAlignment="1" applyProtection="1">
      <alignment vertical="center"/>
      <protection hidden="1"/>
    </xf>
    <xf numFmtId="0" fontId="14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14" fillId="0" borderId="18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5" fontId="5" fillId="4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27" fillId="5" borderId="55" xfId="0" applyFont="1" applyFill="1" applyBorder="1" applyAlignment="1" applyProtection="1">
      <alignment horizontal="center" vertical="center"/>
      <protection locked="0" hidden="1"/>
    </xf>
    <xf numFmtId="0" fontId="46" fillId="0" borderId="0" xfId="0" applyFont="1" applyFill="1" applyBorder="1" applyAlignment="1" applyProtection="1"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4" fontId="1" fillId="0" borderId="5" xfId="0" applyNumberFormat="1" applyFont="1" applyFill="1" applyBorder="1" applyAlignment="1" applyProtection="1">
      <alignment horizontal="center" vertical="center"/>
      <protection hidden="1"/>
    </xf>
    <xf numFmtId="168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quotePrefix="1" applyFont="1" applyProtection="1"/>
    <xf numFmtId="0" fontId="7" fillId="0" borderId="0" xfId="0" applyFont="1" applyFill="1" applyBorder="1" applyProtection="1"/>
    <xf numFmtId="0" fontId="15" fillId="0" borderId="0" xfId="0" applyFont="1" applyProtection="1"/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4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7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6" fillId="0" borderId="0" xfId="0" applyFont="1" applyBorder="1" applyProtection="1">
      <protection hidden="1"/>
    </xf>
    <xf numFmtId="2" fontId="48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2" fillId="0" borderId="0" xfId="0" quotePrefix="1" applyFont="1" applyAlignment="1" applyProtection="1">
      <alignment horizontal="right"/>
      <protection hidden="1"/>
    </xf>
    <xf numFmtId="169" fontId="42" fillId="0" borderId="0" xfId="0" quotePrefix="1" applyNumberFormat="1" applyFont="1" applyAlignment="1" applyProtection="1">
      <alignment horizontal="left"/>
      <protection hidden="1"/>
    </xf>
    <xf numFmtId="0" fontId="2" fillId="0" borderId="0" xfId="0" applyFont="1"/>
    <xf numFmtId="0" fontId="6" fillId="3" borderId="0" xfId="0" applyFont="1" applyFill="1"/>
    <xf numFmtId="0" fontId="47" fillId="0" borderId="0" xfId="0" applyFont="1" applyFill="1" applyBorder="1" applyProtection="1"/>
    <xf numFmtId="0" fontId="14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69" xfId="0" applyFont="1" applyBorder="1" applyAlignment="1" applyProtection="1">
      <alignment horizontal="center"/>
    </xf>
    <xf numFmtId="0" fontId="14" fillId="0" borderId="70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72" xfId="0" applyFont="1" applyBorder="1" applyAlignment="1" applyProtection="1">
      <alignment horizontal="center"/>
    </xf>
    <xf numFmtId="0" fontId="14" fillId="0" borderId="72" xfId="0" applyFont="1" applyBorder="1" applyAlignment="1">
      <alignment horizontal="left"/>
    </xf>
    <xf numFmtId="0" fontId="14" fillId="0" borderId="73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73" xfId="0" applyFont="1" applyBorder="1" applyAlignment="1" applyProtection="1">
      <alignment horizontal="center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2" fontId="1" fillId="0" borderId="35" xfId="0" applyNumberFormat="1" applyFont="1" applyFill="1" applyBorder="1" applyAlignment="1" applyProtection="1">
      <alignment horizontal="center" vertical="center"/>
    </xf>
    <xf numFmtId="166" fontId="1" fillId="0" borderId="35" xfId="0" applyNumberFormat="1" applyFont="1" applyFill="1" applyBorder="1" applyAlignment="1" applyProtection="1">
      <alignment horizontal="center" vertical="center"/>
    </xf>
    <xf numFmtId="166" fontId="1" fillId="0" borderId="3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Protection="1"/>
    <xf numFmtId="0" fontId="1" fillId="0" borderId="5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/>
    </xf>
    <xf numFmtId="166" fontId="1" fillId="0" borderId="12" xfId="0" applyNumberFormat="1" applyFont="1" applyFill="1" applyBorder="1" applyAlignment="1" applyProtection="1">
      <alignment horizontal="center" vertical="center"/>
    </xf>
    <xf numFmtId="166" fontId="1" fillId="0" borderId="36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5" fillId="8" borderId="0" xfId="0" applyFont="1" applyFill="1" applyProtection="1"/>
    <xf numFmtId="0" fontId="25" fillId="3" borderId="0" xfId="0" applyFont="1" applyFill="1" applyProtection="1"/>
    <xf numFmtId="170" fontId="25" fillId="8" borderId="0" xfId="0" applyNumberFormat="1" applyFont="1" applyFill="1" applyAlignment="1" applyProtection="1">
      <alignment horizontal="center"/>
    </xf>
    <xf numFmtId="0" fontId="25" fillId="8" borderId="0" xfId="0" applyFont="1" applyFill="1" applyBorder="1" applyProtection="1"/>
    <xf numFmtId="170" fontId="25" fillId="8" borderId="0" xfId="0" applyNumberFormat="1" applyFont="1" applyFill="1" applyBorder="1" applyAlignment="1" applyProtection="1">
      <alignment horizontal="center"/>
    </xf>
    <xf numFmtId="0" fontId="25" fillId="3" borderId="0" xfId="0" applyFont="1" applyFill="1" applyBorder="1" applyProtection="1"/>
    <xf numFmtId="0" fontId="13" fillId="3" borderId="0" xfId="0" applyFont="1" applyFill="1" applyBorder="1" applyProtection="1"/>
    <xf numFmtId="0" fontId="13" fillId="3" borderId="76" xfId="0" applyFont="1" applyFill="1" applyBorder="1" applyAlignment="1" applyProtection="1">
      <alignment horizontal="left" indent="1"/>
    </xf>
    <xf numFmtId="0" fontId="13" fillId="3" borderId="77" xfId="0" applyFont="1" applyFill="1" applyBorder="1" applyAlignment="1" applyProtection="1">
      <alignment horizontal="left" indent="1"/>
    </xf>
    <xf numFmtId="0" fontId="13" fillId="3" borderId="77" xfId="0" applyFont="1" applyFill="1" applyBorder="1" applyAlignment="1" applyProtection="1"/>
    <xf numFmtId="0" fontId="2" fillId="3" borderId="77" xfId="0" applyFont="1" applyFill="1" applyBorder="1" applyAlignment="1" applyProtection="1">
      <alignment horizontal="left"/>
    </xf>
    <xf numFmtId="0" fontId="8" fillId="3" borderId="77" xfId="0" applyFont="1" applyFill="1" applyBorder="1" applyAlignment="1" applyProtection="1"/>
    <xf numFmtId="0" fontId="8" fillId="3" borderId="78" xfId="0" applyFont="1" applyFill="1" applyBorder="1" applyAlignment="1" applyProtection="1"/>
    <xf numFmtId="0" fontId="13" fillId="3" borderId="13" xfId="0" applyFont="1" applyFill="1" applyBorder="1" applyAlignment="1" applyProtection="1">
      <alignment horizontal="left" vertical="center" indent="1"/>
    </xf>
    <xf numFmtId="0" fontId="13" fillId="3" borderId="0" xfId="0" applyFont="1" applyFill="1" applyBorder="1" applyAlignment="1" applyProtection="1">
      <alignment horizontal="left" vertical="center" indent="1"/>
    </xf>
    <xf numFmtId="0" fontId="13" fillId="3" borderId="0" xfId="0" applyFont="1" applyFill="1" applyBorder="1" applyAlignment="1" applyProtection="1">
      <alignment vertical="center"/>
    </xf>
    <xf numFmtId="0" fontId="8" fillId="3" borderId="14" xfId="0" applyFont="1" applyFill="1" applyBorder="1" applyProtection="1"/>
    <xf numFmtId="0" fontId="2" fillId="3" borderId="14" xfId="0" applyFont="1" applyFill="1" applyBorder="1" applyAlignment="1" applyProtection="1">
      <alignment horizontal="left" vertical="center"/>
    </xf>
    <xf numFmtId="0" fontId="13" fillId="5" borderId="79" xfId="0" applyFont="1" applyFill="1" applyBorder="1" applyAlignment="1" applyProtection="1">
      <alignment horizontal="left" vertical="center" indent="1"/>
    </xf>
    <xf numFmtId="0" fontId="13" fillId="3" borderId="8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quotePrefix="1" applyNumberFormat="1" applyFont="1" applyAlignment="1" applyProtection="1">
      <alignment horizontal="left"/>
      <protection hidden="1"/>
    </xf>
    <xf numFmtId="49" fontId="41" fillId="0" borderId="0" xfId="0" quotePrefix="1" applyNumberFormat="1" applyFont="1" applyFill="1" applyAlignment="1" applyProtection="1">
      <alignment horizontal="left"/>
      <protection hidden="1"/>
    </xf>
    <xf numFmtId="49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28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1" xfId="0" applyFont="1" applyFill="1" applyBorder="1" applyAlignment="1" applyProtection="1">
      <alignment horizontal="center" vertical="center" wrapText="1"/>
      <protection hidden="1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49" fillId="3" borderId="0" xfId="0" applyFont="1" applyFill="1"/>
    <xf numFmtId="0" fontId="50" fillId="3" borderId="0" xfId="0" applyFont="1" applyFill="1"/>
    <xf numFmtId="0" fontId="49" fillId="0" borderId="0" xfId="0" applyFont="1" applyAlignment="1" applyProtection="1">
      <alignment horizontal="left"/>
    </xf>
    <xf numFmtId="0" fontId="50" fillId="0" borderId="0" xfId="0" applyFont="1" applyProtection="1"/>
    <xf numFmtId="0" fontId="50" fillId="0" borderId="0" xfId="0" applyFont="1" applyAlignment="1" applyProtection="1">
      <alignment vertical="top"/>
    </xf>
    <xf numFmtId="0" fontId="50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left" vertical="top"/>
    </xf>
    <xf numFmtId="0" fontId="12" fillId="3" borderId="25" xfId="0" applyFont="1" applyFill="1" applyBorder="1" applyProtection="1"/>
    <xf numFmtId="0" fontId="45" fillId="0" borderId="17" xfId="0" applyFont="1" applyBorder="1" applyProtection="1"/>
    <xf numFmtId="0" fontId="12" fillId="3" borderId="4" xfId="0" applyFont="1" applyFill="1" applyBorder="1" applyProtection="1"/>
    <xf numFmtId="0" fontId="12" fillId="0" borderId="26" xfId="0" applyFont="1" applyBorder="1" applyProtection="1"/>
    <xf numFmtId="0" fontId="12" fillId="0" borderId="0" xfId="0" applyFont="1" applyBorder="1" applyProtection="1"/>
    <xf numFmtId="0" fontId="12" fillId="0" borderId="53" xfId="0" applyFont="1" applyBorder="1" applyProtection="1"/>
    <xf numFmtId="0" fontId="12" fillId="0" borderId="82" xfId="0" applyFont="1" applyBorder="1" applyProtection="1"/>
    <xf numFmtId="0" fontId="12" fillId="0" borderId="19" xfId="0" applyFont="1" applyBorder="1" applyProtection="1"/>
    <xf numFmtId="0" fontId="50" fillId="0" borderId="0" xfId="0" quotePrefix="1" applyNumberFormat="1" applyFont="1" applyAlignment="1" applyProtection="1">
      <alignment horizontal="center"/>
      <protection hidden="1"/>
    </xf>
    <xf numFmtId="0" fontId="50" fillId="0" borderId="0" xfId="0" quotePrefix="1" applyNumberFormat="1" applyFont="1" applyFill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1" fillId="5" borderId="0" xfId="0" applyFont="1" applyFill="1" applyBorder="1" applyAlignment="1" applyProtection="1">
      <alignment vertical="center"/>
      <protection hidden="1"/>
    </xf>
    <xf numFmtId="0" fontId="52" fillId="6" borderId="0" xfId="0" applyFont="1" applyFill="1" applyBorder="1" applyProtection="1">
      <protection hidden="1"/>
    </xf>
    <xf numFmtId="0" fontId="52" fillId="6" borderId="26" xfId="0" applyFont="1" applyFill="1" applyBorder="1" applyAlignment="1" applyProtection="1">
      <alignment horizontal="left" vertical="center" indent="1"/>
      <protection hidden="1"/>
    </xf>
    <xf numFmtId="0" fontId="52" fillId="6" borderId="0" xfId="0" applyFont="1" applyFill="1" applyBorder="1" applyAlignment="1" applyProtection="1">
      <alignment vertical="center"/>
      <protection hidden="1"/>
    </xf>
    <xf numFmtId="0" fontId="51" fillId="6" borderId="0" xfId="0" applyFont="1" applyFill="1" applyBorder="1" applyAlignment="1" applyProtection="1">
      <alignment horizontal="left" vertical="center"/>
      <protection hidden="1"/>
    </xf>
    <xf numFmtId="0" fontId="50" fillId="0" borderId="0" xfId="0" quotePrefix="1" applyNumberFormat="1" applyFont="1" applyAlignment="1" applyProtection="1">
      <alignment horizontal="left"/>
      <protection hidden="1"/>
    </xf>
    <xf numFmtId="0" fontId="49" fillId="3" borderId="0" xfId="0" applyFont="1" applyFill="1" applyProtection="1"/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51" xfId="0" applyFont="1" applyFill="1" applyBorder="1" applyProtection="1">
      <protection hidden="1"/>
    </xf>
    <xf numFmtId="0" fontId="2" fillId="6" borderId="82" xfId="0" applyFont="1" applyFill="1" applyBorder="1" applyProtection="1">
      <protection hidden="1"/>
    </xf>
    <xf numFmtId="0" fontId="2" fillId="6" borderId="26" xfId="0" applyFont="1" applyFill="1" applyBorder="1" applyProtection="1">
      <protection hidden="1"/>
    </xf>
    <xf numFmtId="0" fontId="13" fillId="6" borderId="26" xfId="0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3" fillId="6" borderId="0" xfId="0" applyFont="1" applyFill="1" applyBorder="1" applyAlignment="1" applyProtection="1">
      <alignment horizontal="left"/>
      <protection hidden="1"/>
    </xf>
    <xf numFmtId="0" fontId="13" fillId="6" borderId="0" xfId="0" applyFont="1" applyFill="1" applyBorder="1" applyAlignment="1" applyProtection="1">
      <alignment horizontal="center"/>
      <protection hidden="1"/>
    </xf>
    <xf numFmtId="0" fontId="50" fillId="0" borderId="0" xfId="0" quotePrefix="1" applyNumberFormat="1" applyFont="1" applyFill="1" applyAlignment="1" applyProtection="1">
      <alignment horizontal="left"/>
      <protection hidden="1"/>
    </xf>
    <xf numFmtId="0" fontId="13" fillId="5" borderId="77" xfId="0" applyFont="1" applyFill="1" applyBorder="1" applyAlignment="1" applyProtection="1">
      <alignment horizontal="left" vertical="center" indent="1"/>
    </xf>
    <xf numFmtId="0" fontId="8" fillId="3" borderId="77" xfId="0" applyFont="1" applyFill="1" applyBorder="1" applyProtection="1"/>
    <xf numFmtId="0" fontId="57" fillId="9" borderId="0" xfId="0" applyFont="1" applyFill="1" applyAlignment="1" applyProtection="1">
      <alignment vertical="center"/>
    </xf>
    <xf numFmtId="0" fontId="12" fillId="9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58" fillId="4" borderId="0" xfId="0" applyFont="1" applyFill="1" applyAlignment="1" applyProtection="1">
      <alignment horizontal="center" vertical="center"/>
    </xf>
    <xf numFmtId="0" fontId="58" fillId="4" borderId="22" xfId="0" applyFont="1" applyFill="1" applyBorder="1" applyAlignment="1" applyProtection="1">
      <alignment vertical="center"/>
    </xf>
    <xf numFmtId="0" fontId="53" fillId="4" borderId="2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55" fillId="4" borderId="22" xfId="0" applyFont="1" applyFill="1" applyBorder="1" applyAlignment="1" applyProtection="1">
      <alignment horizontal="center" vertical="center"/>
    </xf>
    <xf numFmtId="0" fontId="54" fillId="4" borderId="22" xfId="0" applyFont="1" applyFill="1" applyBorder="1" applyAlignment="1" applyProtection="1">
      <alignment horizontal="center" vertical="center"/>
    </xf>
    <xf numFmtId="0" fontId="53" fillId="4" borderId="0" xfId="0" applyFont="1" applyFill="1" applyBorder="1" applyAlignment="1" applyProtection="1">
      <alignment horizontal="right" vertical="center"/>
    </xf>
    <xf numFmtId="0" fontId="58" fillId="4" borderId="0" xfId="0" applyFont="1" applyFill="1" applyAlignment="1" applyProtection="1">
      <alignment vertical="center"/>
    </xf>
    <xf numFmtId="0" fontId="54" fillId="4" borderId="0" xfId="0" applyFont="1" applyFill="1" applyBorder="1" applyAlignment="1" applyProtection="1">
      <alignment horizontal="right" vertical="center"/>
    </xf>
    <xf numFmtId="0" fontId="55" fillId="4" borderId="0" xfId="0" applyFont="1" applyFill="1" applyBorder="1" applyAlignment="1" applyProtection="1">
      <alignment horizontal="right" vertical="center"/>
    </xf>
    <xf numFmtId="0" fontId="26" fillId="6" borderId="51" xfId="0" applyFont="1" applyFill="1" applyBorder="1" applyProtection="1"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45" fillId="0" borderId="0" xfId="0" applyFont="1" applyProtection="1"/>
    <xf numFmtId="0" fontId="12" fillId="3" borderId="26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53" xfId="0" applyFont="1" applyFill="1" applyBorder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12" fillId="3" borderId="54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</xf>
    <xf numFmtId="0" fontId="45" fillId="0" borderId="25" xfId="0" applyFont="1" applyBorder="1" applyAlignment="1" applyProtection="1">
      <alignment horizontal="center"/>
    </xf>
    <xf numFmtId="0" fontId="12" fillId="3" borderId="51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45" fillId="0" borderId="26" xfId="0" applyFont="1" applyBorder="1" applyAlignment="1" applyProtection="1">
      <alignment horizontal="center"/>
    </xf>
    <xf numFmtId="0" fontId="12" fillId="3" borderId="83" xfId="0" applyFont="1" applyFill="1" applyBorder="1" applyAlignment="1" applyProtection="1">
      <alignment horizontal="center"/>
    </xf>
    <xf numFmtId="0" fontId="45" fillId="0" borderId="82" xfId="0" applyFont="1" applyBorder="1" applyAlignment="1" applyProtection="1">
      <alignment horizontal="center"/>
    </xf>
    <xf numFmtId="0" fontId="12" fillId="3" borderId="84" xfId="0" applyFont="1" applyFill="1" applyBorder="1" applyAlignment="1" applyProtection="1">
      <alignment horizontal="center"/>
    </xf>
    <xf numFmtId="0" fontId="12" fillId="0" borderId="85" xfId="0" applyFont="1" applyBorder="1" applyProtection="1"/>
    <xf numFmtId="0" fontId="59" fillId="0" borderId="0" xfId="0" applyFont="1" applyAlignment="1" applyProtection="1">
      <alignment horizontal="right" vertical="center"/>
      <protection hidden="1"/>
    </xf>
    <xf numFmtId="0" fontId="23" fillId="0" borderId="0" xfId="0" applyFont="1" applyFill="1" applyAlignment="1" applyProtection="1">
      <alignment horizontal="left" readingOrder="1"/>
    </xf>
    <xf numFmtId="0" fontId="30" fillId="3" borderId="0" xfId="0" applyFont="1" applyFill="1" applyAlignment="1" applyProtection="1">
      <alignment horizontal="left" readingOrder="1"/>
    </xf>
    <xf numFmtId="0" fontId="3" fillId="0" borderId="0" xfId="0" applyFont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7" fillId="0" borderId="0" xfId="0" applyFont="1" applyFill="1" applyBorder="1" applyAlignment="1" applyProtection="1"/>
    <xf numFmtId="0" fontId="49" fillId="3" borderId="0" xfId="0" applyFont="1" applyFill="1" applyAlignment="1" applyProtection="1">
      <alignment horizontal="right"/>
    </xf>
    <xf numFmtId="2" fontId="19" fillId="3" borderId="0" xfId="0" applyNumberFormat="1" applyFont="1" applyFill="1" applyAlignment="1">
      <alignment horizontal="right"/>
    </xf>
    <xf numFmtId="0" fontId="52" fillId="6" borderId="0" xfId="0" applyFont="1" applyFill="1" applyBorder="1" applyAlignment="1" applyProtection="1">
      <alignment horizontal="center"/>
      <protection hidden="1"/>
    </xf>
    <xf numFmtId="0" fontId="31" fillId="6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/>
    <xf numFmtId="0" fontId="2" fillId="3" borderId="0" xfId="0" applyFont="1" applyFill="1" applyBorder="1" applyAlignment="1" applyProtection="1">
      <alignment horizontal="left" vertical="center"/>
      <protection hidden="1"/>
    </xf>
    <xf numFmtId="0" fontId="64" fillId="0" borderId="0" xfId="0" applyFont="1" applyFill="1" applyBorder="1" applyAlignment="1" applyProtection="1">
      <alignment vertical="center"/>
    </xf>
    <xf numFmtId="0" fontId="65" fillId="4" borderId="0" xfId="0" applyFont="1" applyFill="1" applyBorder="1" applyProtection="1">
      <protection hidden="1"/>
    </xf>
    <xf numFmtId="0" fontId="44" fillId="0" borderId="0" xfId="0" applyFont="1" applyAlignment="1" applyProtection="1">
      <alignment horizontal="right"/>
    </xf>
    <xf numFmtId="0" fontId="64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Protection="1"/>
    <xf numFmtId="0" fontId="19" fillId="0" borderId="0" xfId="0" applyFont="1" applyAlignment="1" applyProtection="1">
      <alignment horizontal="right" vertical="center"/>
    </xf>
    <xf numFmtId="0" fontId="13" fillId="6" borderId="26" xfId="0" applyFont="1" applyFill="1" applyBorder="1" applyAlignment="1" applyProtection="1">
      <alignment horizontal="left"/>
      <protection hidden="1"/>
    </xf>
    <xf numFmtId="0" fontId="2" fillId="6" borderId="26" xfId="0" applyFont="1" applyFill="1" applyBorder="1" applyAlignment="1" applyProtection="1">
      <alignment horizontal="left"/>
      <protection hidden="1"/>
    </xf>
    <xf numFmtId="0" fontId="58" fillId="4" borderId="0" xfId="0" applyFont="1" applyFill="1" applyBorder="1" applyAlignment="1" applyProtection="1">
      <alignment horizontal="center" vertical="center"/>
    </xf>
    <xf numFmtId="0" fontId="56" fillId="4" borderId="0" xfId="0" applyFont="1" applyFill="1" applyBorder="1" applyAlignment="1" applyProtection="1">
      <alignment horizontal="center" vertical="center"/>
    </xf>
    <xf numFmtId="0" fontId="54" fillId="9" borderId="22" xfId="0" applyFont="1" applyFill="1" applyBorder="1" applyAlignment="1" applyProtection="1">
      <alignment horizontal="center" vertical="center"/>
    </xf>
    <xf numFmtId="0" fontId="55" fillId="11" borderId="22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/>
    </xf>
    <xf numFmtId="0" fontId="2" fillId="3" borderId="51" xfId="0" applyFont="1" applyFill="1" applyBorder="1" applyAlignment="1" applyProtection="1">
      <alignment horizontal="center"/>
    </xf>
    <xf numFmtId="0" fontId="2" fillId="3" borderId="52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49" fillId="10" borderId="0" xfId="0" applyFont="1" applyFill="1" applyBorder="1" applyAlignment="1" applyProtection="1">
      <alignment horizontal="left" wrapText="1"/>
    </xf>
    <xf numFmtId="0" fontId="23" fillId="3" borderId="0" xfId="0" applyFont="1" applyFill="1" applyAlignment="1" applyProtection="1">
      <alignment horizontal="left" wrapText="1" readingOrder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8" xfId="0" applyFont="1" applyBorder="1" applyAlignment="1" applyProtection="1">
      <alignment horizontal="center"/>
      <protection hidden="1"/>
    </xf>
    <xf numFmtId="167" fontId="7" fillId="0" borderId="41" xfId="1" applyNumberFormat="1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left" wrapText="1" readingOrder="1"/>
    </xf>
    <xf numFmtId="0" fontId="20" fillId="0" borderId="0" xfId="0" applyFont="1" applyBorder="1" applyAlignment="1" applyProtection="1">
      <alignment horizontal="left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27" fillId="5" borderId="39" xfId="0" applyFont="1" applyFill="1" applyBorder="1" applyAlignment="1" applyProtection="1">
      <alignment horizontal="center" vertical="center"/>
      <protection locked="0"/>
    </xf>
    <xf numFmtId="0" fontId="27" fillId="5" borderId="16" xfId="0" applyFont="1" applyFill="1" applyBorder="1" applyAlignment="1" applyProtection="1">
      <alignment horizontal="center" vertical="center"/>
      <protection locked="0"/>
    </xf>
    <xf numFmtId="0" fontId="27" fillId="5" borderId="4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left" vertical="center" wrapText="1" readingOrder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0" fontId="27" fillId="5" borderId="21" xfId="0" applyFont="1" applyFill="1" applyBorder="1" applyAlignment="1" applyProtection="1">
      <alignment horizontal="center" vertical="center"/>
      <protection locked="0"/>
    </xf>
    <xf numFmtId="0" fontId="27" fillId="5" borderId="22" xfId="0" applyFont="1" applyFill="1" applyBorder="1" applyAlignment="1" applyProtection="1">
      <alignment horizontal="center" vertical="center"/>
      <protection locked="0"/>
    </xf>
    <xf numFmtId="0" fontId="27" fillId="5" borderId="23" xfId="0" applyFont="1" applyFill="1" applyBorder="1" applyAlignment="1" applyProtection="1">
      <alignment horizontal="center" vertical="center"/>
      <protection locked="0"/>
    </xf>
    <xf numFmtId="14" fontId="17" fillId="3" borderId="3" xfId="0" applyNumberFormat="1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14" fontId="17" fillId="3" borderId="17" xfId="0" applyNumberFormat="1" applyFont="1" applyFill="1" applyBorder="1" applyAlignment="1" applyProtection="1">
      <alignment horizontal="center" vertical="center"/>
      <protection locked="0"/>
    </xf>
    <xf numFmtId="14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61" fillId="3" borderId="0" xfId="0" applyFont="1" applyFill="1" applyBorder="1" applyAlignment="1" applyProtection="1">
      <alignment horizontal="left" vertical="center" indent="1"/>
      <protection locked="0"/>
    </xf>
    <xf numFmtId="0" fontId="61" fillId="3" borderId="3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left" wrapText="1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 applyProtection="1">
      <alignment horizontal="left" vertical="center"/>
      <protection locked="0"/>
    </xf>
    <xf numFmtId="14" fontId="17" fillId="3" borderId="5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3" borderId="80" xfId="0" applyFont="1" applyFill="1" applyBorder="1" applyAlignment="1" applyProtection="1">
      <alignment horizontal="left" vertical="center"/>
    </xf>
    <xf numFmtId="0" fontId="63" fillId="3" borderId="62" xfId="0" applyFont="1" applyFill="1" applyBorder="1" applyAlignment="1" applyProtection="1">
      <alignment horizontal="left" vertical="center"/>
      <protection locked="0"/>
    </xf>
    <xf numFmtId="0" fontId="63" fillId="3" borderId="63" xfId="0" applyFont="1" applyFill="1" applyBorder="1" applyAlignment="1" applyProtection="1">
      <alignment horizontal="left" vertical="center"/>
      <protection locked="0"/>
    </xf>
    <xf numFmtId="0" fontId="63" fillId="3" borderId="64" xfId="0" applyFont="1" applyFill="1" applyBorder="1" applyAlignment="1" applyProtection="1">
      <alignment horizontal="left" vertical="center"/>
      <protection locked="0"/>
    </xf>
    <xf numFmtId="0" fontId="63" fillId="3" borderId="65" xfId="0" applyFont="1" applyFill="1" applyBorder="1" applyAlignment="1" applyProtection="1">
      <alignment horizontal="left" vertical="center"/>
      <protection locked="0"/>
    </xf>
    <xf numFmtId="0" fontId="63" fillId="3" borderId="66" xfId="0" applyFont="1" applyFill="1" applyBorder="1" applyAlignment="1" applyProtection="1">
      <alignment horizontal="left" vertical="center"/>
      <protection locked="0"/>
    </xf>
    <xf numFmtId="0" fontId="63" fillId="3" borderId="67" xfId="0" applyFont="1" applyFill="1" applyBorder="1" applyAlignment="1" applyProtection="1">
      <alignment horizontal="left" vertical="center"/>
      <protection locked="0"/>
    </xf>
    <xf numFmtId="0" fontId="14" fillId="0" borderId="69" xfId="0" applyFont="1" applyBorder="1" applyAlignment="1">
      <alignment horizontal="left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50" fillId="3" borderId="59" xfId="0" applyFont="1" applyFill="1" applyBorder="1" applyAlignment="1" applyProtection="1">
      <alignment horizontal="left" vertical="center"/>
      <protection locked="0"/>
    </xf>
    <xf numFmtId="0" fontId="50" fillId="3" borderId="60" xfId="0" applyFont="1" applyFill="1" applyBorder="1" applyAlignment="1" applyProtection="1">
      <alignment horizontal="left" vertical="center"/>
      <protection locked="0"/>
    </xf>
    <xf numFmtId="0" fontId="50" fillId="3" borderId="61" xfId="0" applyFont="1" applyFill="1" applyBorder="1" applyAlignment="1" applyProtection="1">
      <alignment horizontal="left" vertical="center"/>
      <protection locked="0"/>
    </xf>
    <xf numFmtId="3" fontId="59" fillId="0" borderId="0" xfId="0" applyNumberFormat="1" applyFont="1" applyAlignment="1" applyProtection="1">
      <alignment horizontal="left" vertical="center"/>
    </xf>
    <xf numFmtId="0" fontId="60" fillId="0" borderId="0" xfId="0" applyFont="1" applyAlignment="1" applyProtection="1">
      <alignment horizontal="left" wrapText="1"/>
    </xf>
  </cellXfs>
  <cellStyles count="2">
    <cellStyle name="Milliers" xfId="1" builtinId="3"/>
    <cellStyle name="Normal" xfId="0" builtinId="0"/>
  </cellStyles>
  <dxfs count="9">
    <dxf>
      <font>
        <b/>
        <i val="0"/>
        <color rgb="FF0070C0"/>
      </font>
    </dxf>
    <dxf>
      <font>
        <b/>
        <i val="0"/>
        <strike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0070C0"/>
      </font>
    </dxf>
    <dxf>
      <font>
        <b/>
        <i val="0"/>
        <strike/>
        <color rgb="FFFF0000"/>
      </font>
    </dxf>
    <dxf>
      <font>
        <strike val="0"/>
        <color auto="1"/>
      </font>
      <fill>
        <patternFill>
          <fgColor auto="1"/>
          <bgColor rgb="FFFFFF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</dxfs>
  <tableStyles count="0" defaultTableStyle="TableStyleMedium9" defaultPivotStyle="PivotStyleLight16"/>
  <colors>
    <mruColors>
      <color rgb="FFFF8001"/>
      <color rgb="FFFF9900"/>
      <color rgb="FF003366"/>
      <color rgb="FFCC6600"/>
      <color rgb="FF009900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cid:image001.png@01D5F3A3.71080EF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15.png"/><Relationship Id="rId7" Type="http://schemas.openxmlformats.org/officeDocument/2006/relationships/image" Target="../media/image8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cid:image001.png@01D5F3A3.71080EF0" TargetMode="External"/><Relationship Id="rId5" Type="http://schemas.openxmlformats.org/officeDocument/2006/relationships/image" Target="../media/image7.png"/><Relationship Id="rId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152809</xdr:colOff>
      <xdr:row>33</xdr:row>
      <xdr:rowOff>224644</xdr:rowOff>
    </xdr:from>
    <xdr:to>
      <xdr:col>11</xdr:col>
      <xdr:colOff>459231</xdr:colOff>
      <xdr:row>35</xdr:row>
      <xdr:rowOff>343149</xdr:rowOff>
    </xdr:to>
    <xdr:grpSp>
      <xdr:nvGrpSpPr>
        <xdr:cNvPr id="341" name="Gruppieren 33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GrpSpPr>
          <a:grpSpLocks/>
        </xdr:cNvGrpSpPr>
      </xdr:nvGrpSpPr>
      <xdr:grpSpPr bwMode="auto">
        <a:xfrm flipH="1">
          <a:off x="4618976" y="11083144"/>
          <a:ext cx="1703422" cy="668838"/>
          <a:chOff x="8028534" y="5375030"/>
          <a:chExt cx="1973641" cy="644492"/>
        </a:xfrm>
      </xdr:grpSpPr>
      <xdr:sp macro="" textlink="">
        <xdr:nvSpPr>
          <xdr:cNvPr id="342" name="Text Box 66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28534" y="5644411"/>
            <a:ext cx="357926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b</a:t>
            </a:r>
          </a:p>
        </xdr:txBody>
      </xdr:sp>
      <xdr:sp macro="" textlink="">
        <xdr:nvSpPr>
          <xdr:cNvPr id="343" name="Text Box 67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2322" y="5375030"/>
            <a:ext cx="447408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344" name="Group 6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GrpSpPr>
            <a:grpSpLocks/>
          </xdr:cNvGrpSpPr>
        </xdr:nvGrpSpPr>
        <xdr:grpSpPr bwMode="auto">
          <a:xfrm flipH="1">
            <a:off x="8359425" y="5610225"/>
            <a:ext cx="1254483" cy="333375"/>
            <a:chOff x="7173" y="4493"/>
            <a:chExt cx="1432" cy="285"/>
          </a:xfrm>
        </xdr:grpSpPr>
        <xdr:sp macro="" textlink="">
          <xdr:nvSpPr>
            <xdr:cNvPr id="347" name="Line 64">
              <a:extLst>
                <a:ext uri="{FF2B5EF4-FFF2-40B4-BE49-F238E27FC236}">
                  <a16:creationId xmlns:a16="http://schemas.microsoft.com/office/drawing/2014/main" id="{00000000-0008-0000-0000-00005B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73" y="4493"/>
              <a:ext cx="1428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48" name="Line 65">
              <a:extLst>
                <a:ext uri="{FF2B5EF4-FFF2-40B4-BE49-F238E27FC236}">
                  <a16:creationId xmlns:a16="http://schemas.microsoft.com/office/drawing/2014/main" id="{00000000-0008-0000-0000-00005C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592" y="4493"/>
              <a:ext cx="0" cy="285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49" name="Line 64">
              <a:extLst>
                <a:ext uri="{FF2B5EF4-FFF2-40B4-BE49-F238E27FC236}">
                  <a16:creationId xmlns:a16="http://schemas.microsoft.com/office/drawing/2014/main" id="{00000000-0008-0000-0000-00005D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77" y="4769"/>
              <a:ext cx="1428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45" name="Text Box 81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2854" y="5441766"/>
            <a:ext cx="549321" cy="431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V1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0" name="Text Box 81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3700" y="5800447"/>
            <a:ext cx="488385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V2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1" name="Text Box 66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22395" y="5705226"/>
            <a:ext cx="357928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c</a:t>
            </a:r>
          </a:p>
        </xdr:txBody>
      </xdr:sp>
    </xdr:grpSp>
    <xdr:clientData/>
  </xdr:twoCellAnchor>
  <xdr:twoCellAnchor>
    <xdr:from>
      <xdr:col>1</xdr:col>
      <xdr:colOff>88446</xdr:colOff>
      <xdr:row>34</xdr:row>
      <xdr:rowOff>177692</xdr:rowOff>
    </xdr:from>
    <xdr:to>
      <xdr:col>4</xdr:col>
      <xdr:colOff>389040</xdr:colOff>
      <xdr:row>35</xdr:row>
      <xdr:rowOff>358866</xdr:rowOff>
    </xdr:to>
    <xdr:grpSp>
      <xdr:nvGrpSpPr>
        <xdr:cNvPr id="62" name="Gruppieren 17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151946" y="11343109"/>
          <a:ext cx="1930427" cy="424590"/>
          <a:chOff x="6743070" y="3724275"/>
          <a:chExt cx="2508753" cy="373156"/>
        </a:xfrm>
      </xdr:grpSpPr>
      <xdr:sp macro="" textlink="">
        <xdr:nvSpPr>
          <xdr:cNvPr id="63" name="Text Box 6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3463" y="3821206"/>
            <a:ext cx="479217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64" name="Group 18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6743070" y="3724275"/>
            <a:ext cx="2508753" cy="285750"/>
            <a:chOff x="720" y="370"/>
            <a:chExt cx="263" cy="30"/>
          </a:xfrm>
        </xdr:grpSpPr>
        <xdr:sp macro="" textlink="">
          <xdr:nvSpPr>
            <xdr:cNvPr id="65" name="Line 157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47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8" name="Text Box 165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8" y="371"/>
              <a:ext cx="65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3366"/>
                  </a:solidFill>
                  <a:latin typeface="Kl Bliss Regular"/>
                </a:rPr>
                <a:t>V2</a:t>
              </a:r>
              <a:endParaRPr lang="de-CH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319" name="Text Box 165">
              <a:extLst>
                <a:ext uri="{FF2B5EF4-FFF2-40B4-BE49-F238E27FC236}">
                  <a16:creationId xmlns:a16="http://schemas.microsoft.com/office/drawing/2014/main" id="{00000000-0008-0000-0000-00003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370"/>
              <a:ext cx="62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3366"/>
                  </a:solidFill>
                  <a:latin typeface="Kl Bliss Regular"/>
                </a:rPr>
                <a:t>V1</a:t>
              </a:r>
              <a:endParaRPr lang="de-CH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345</xdr:row>
          <xdr:rowOff>114300</xdr:rowOff>
        </xdr:from>
        <xdr:to>
          <xdr:col>6</xdr:col>
          <xdr:colOff>219075</xdr:colOff>
          <xdr:row>353</xdr:row>
          <xdr:rowOff>104775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356</xdr:row>
          <xdr:rowOff>142875</xdr:rowOff>
        </xdr:from>
        <xdr:to>
          <xdr:col>6</xdr:col>
          <xdr:colOff>219075</xdr:colOff>
          <xdr:row>364</xdr:row>
          <xdr:rowOff>123825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351</xdr:row>
          <xdr:rowOff>28575</xdr:rowOff>
        </xdr:from>
        <xdr:to>
          <xdr:col>6</xdr:col>
          <xdr:colOff>219075</xdr:colOff>
          <xdr:row>359</xdr:row>
          <xdr:rowOff>9525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362</xdr:row>
          <xdr:rowOff>57150</xdr:rowOff>
        </xdr:from>
        <xdr:to>
          <xdr:col>6</xdr:col>
          <xdr:colOff>219075</xdr:colOff>
          <xdr:row>370</xdr:row>
          <xdr:rowOff>38100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679156</xdr:colOff>
      <xdr:row>34</xdr:row>
      <xdr:rowOff>79682</xdr:rowOff>
    </xdr:from>
    <xdr:to>
      <xdr:col>8</xdr:col>
      <xdr:colOff>117275</xdr:colOff>
      <xdr:row>36</xdr:row>
      <xdr:rowOff>57824</xdr:rowOff>
    </xdr:to>
    <xdr:grpSp>
      <xdr:nvGrpSpPr>
        <xdr:cNvPr id="330" name="Gruppieren 33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>
          <a:grpSpLocks/>
        </xdr:cNvGrpSpPr>
      </xdr:nvGrpSpPr>
      <xdr:grpSpPr bwMode="auto">
        <a:xfrm flipH="1">
          <a:off x="2372489" y="11245099"/>
          <a:ext cx="1639453" cy="613142"/>
          <a:chOff x="7977296" y="5441766"/>
          <a:chExt cx="2282230" cy="817185"/>
        </a:xfrm>
      </xdr:grpSpPr>
      <xdr:sp macro="" textlink="">
        <xdr:nvSpPr>
          <xdr:cNvPr id="331" name="Text Box 66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24832" y="5683362"/>
            <a:ext cx="332072" cy="3702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b</a:t>
            </a:r>
          </a:p>
        </xdr:txBody>
      </xdr:sp>
      <xdr:sp macro="" textlink="">
        <xdr:nvSpPr>
          <xdr:cNvPr id="332" name="Text Box 67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78220" y="5548992"/>
            <a:ext cx="447409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333" name="Group 63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GrpSpPr>
            <a:grpSpLocks/>
          </xdr:cNvGrpSpPr>
        </xdr:nvGrpSpPr>
        <xdr:grpSpPr bwMode="auto">
          <a:xfrm flipH="1">
            <a:off x="8334928" y="5592675"/>
            <a:ext cx="1517287" cy="421105"/>
            <a:chOff x="6901" y="4478"/>
            <a:chExt cx="1732" cy="360"/>
          </a:xfrm>
        </xdr:grpSpPr>
        <xdr:sp macro="" textlink="">
          <xdr:nvSpPr>
            <xdr:cNvPr id="338" name="Line 64">
              <a:extLst>
                <a:ext uri="{FF2B5EF4-FFF2-40B4-BE49-F238E27FC236}">
                  <a16:creationId xmlns:a16="http://schemas.microsoft.com/office/drawing/2014/main" id="{00000000-0008-0000-0000-000052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901" y="4493"/>
              <a:ext cx="1716" cy="1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39" name="Line 65">
              <a:extLst>
                <a:ext uri="{FF2B5EF4-FFF2-40B4-BE49-F238E27FC236}">
                  <a16:creationId xmlns:a16="http://schemas.microsoft.com/office/drawing/2014/main" id="{00000000-0008-0000-0000-000053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625" y="4478"/>
              <a:ext cx="8" cy="36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37" name="Text Box 81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0206" y="5441766"/>
            <a:ext cx="549320" cy="431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V1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40" name="Text Box 81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7296" y="5974715"/>
            <a:ext cx="574089" cy="284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V2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16</xdr:col>
      <xdr:colOff>1</xdr:colOff>
      <xdr:row>0</xdr:row>
      <xdr:rowOff>201698</xdr:rowOff>
    </xdr:from>
    <xdr:to>
      <xdr:col>18</xdr:col>
      <xdr:colOff>952501</xdr:colOff>
      <xdr:row>1</xdr:row>
      <xdr:rowOff>224119</xdr:rowOff>
    </xdr:to>
    <xdr:sp macro="" textlink="">
      <xdr:nvSpPr>
        <xdr:cNvPr id="14347" name="Textfeld 14346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/>
      </xdr:nvSpPr>
      <xdr:spPr>
        <a:xfrm>
          <a:off x="8706972" y="201698"/>
          <a:ext cx="2610970" cy="3025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cellules grises 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= cellules à remplir</a:t>
          </a:r>
          <a:endParaRPr lang="de-CH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360005</xdr:colOff>
      <xdr:row>36</xdr:row>
      <xdr:rowOff>194783</xdr:rowOff>
    </xdr:from>
    <xdr:to>
      <xdr:col>11</xdr:col>
      <xdr:colOff>117170</xdr:colOff>
      <xdr:row>36</xdr:row>
      <xdr:rowOff>339507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826172" y="11995200"/>
          <a:ext cx="1154165" cy="144724"/>
          <a:chOff x="5888362" y="12063359"/>
          <a:chExt cx="1138172" cy="144724"/>
        </a:xfrm>
      </xdr:grpSpPr>
      <xdr:sp macro="" textlink="">
        <xdr:nvSpPr>
          <xdr:cNvPr id="78" name="Line 15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888362" y="12063359"/>
            <a:ext cx="1065031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224" name="Bogen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/>
        </xdr:nvSpPr>
        <xdr:spPr bwMode="auto">
          <a:xfrm>
            <a:off x="6876612" y="12063892"/>
            <a:ext cx="149922" cy="140861"/>
          </a:xfrm>
          <a:prstGeom prst="arc">
            <a:avLst>
              <a:gd name="adj1" fmla="val 16200000"/>
              <a:gd name="adj2" fmla="val 5437637"/>
            </a:avLst>
          </a:prstGeom>
          <a:noFill/>
          <a:ln w="28575" cap="flat" cmpd="sng" algn="ctr">
            <a:solidFill>
              <a:schemeClr val="tx2">
                <a:lumMod val="7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de-CH" sz="1100"/>
          </a:p>
        </xdr:txBody>
      </xdr:sp>
      <xdr:sp macro="" textlink="">
        <xdr:nvSpPr>
          <xdr:cNvPr id="80" name="Line 157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854626" y="12208083"/>
            <a:ext cx="103491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104775</xdr:colOff>
      <xdr:row>0</xdr:row>
      <xdr:rowOff>95250</xdr:rowOff>
    </xdr:from>
    <xdr:to>
      <xdr:col>14</xdr:col>
      <xdr:colOff>587873</xdr:colOff>
      <xdr:row>1</xdr:row>
      <xdr:rowOff>46264</xdr:rowOff>
    </xdr:to>
    <xdr:grpSp>
      <xdr:nvGrpSpPr>
        <xdr:cNvPr id="82" name="Gruppieren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6793442" y="95250"/>
          <a:ext cx="1964764" cy="226181"/>
          <a:chOff x="5957909" y="95250"/>
          <a:chExt cx="1660836" cy="208749"/>
        </a:xfrm>
      </xdr:grpSpPr>
      <xdr:grpSp>
        <xdr:nvGrpSpPr>
          <xdr:cNvPr id="83" name="Group 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pSpPr>
            <a:grpSpLocks/>
          </xdr:cNvGrpSpPr>
        </xdr:nvGrpSpPr>
        <xdr:grpSpPr bwMode="auto">
          <a:xfrm>
            <a:off x="5957909" y="95250"/>
            <a:ext cx="845706" cy="208749"/>
            <a:chOff x="8791" y="610"/>
            <a:chExt cx="1426" cy="327"/>
          </a:xfrm>
        </xdr:grpSpPr>
        <xdr:sp macro="" textlink="">
          <xdr:nvSpPr>
            <xdr:cNvPr id="104" name="Freeform 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>
              <a:spLocks/>
            </xdr:cNvSpPr>
          </xdr:nvSpPr>
          <xdr:spPr bwMode="auto">
            <a:xfrm>
              <a:off x="9304" y="795"/>
              <a:ext cx="64" cy="37"/>
            </a:xfrm>
            <a:custGeom>
              <a:avLst/>
              <a:gdLst>
                <a:gd name="T0" fmla="*/ 9 w 64"/>
                <a:gd name="T1" fmla="*/ 0 h 37"/>
                <a:gd name="T2" fmla="*/ 21 w 64"/>
                <a:gd name="T3" fmla="*/ 0 h 37"/>
                <a:gd name="T4" fmla="*/ 24 w 64"/>
                <a:gd name="T5" fmla="*/ 0 h 37"/>
                <a:gd name="T6" fmla="*/ 64 w 64"/>
                <a:gd name="T7" fmla="*/ 13 h 37"/>
                <a:gd name="T8" fmla="*/ 64 w 64"/>
                <a:gd name="T9" fmla="*/ 16 h 37"/>
                <a:gd name="T10" fmla="*/ 13 w 64"/>
                <a:gd name="T11" fmla="*/ 37 h 37"/>
                <a:gd name="T12" fmla="*/ 0 w 64"/>
                <a:gd name="T13" fmla="*/ 37 h 37"/>
                <a:gd name="T14" fmla="*/ 9 w 64"/>
                <a:gd name="T15" fmla="*/ 0 h 3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64"/>
                <a:gd name="T25" fmla="*/ 0 h 37"/>
                <a:gd name="T26" fmla="*/ 64 w 64"/>
                <a:gd name="T27" fmla="*/ 37 h 3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64" h="37">
                  <a:moveTo>
                    <a:pt x="9" y="0"/>
                  </a:moveTo>
                  <a:lnTo>
                    <a:pt x="21" y="0"/>
                  </a:lnTo>
                  <a:lnTo>
                    <a:pt x="24" y="0"/>
                  </a:lnTo>
                  <a:lnTo>
                    <a:pt x="64" y="13"/>
                  </a:lnTo>
                  <a:lnTo>
                    <a:pt x="64" y="16"/>
                  </a:lnTo>
                  <a:lnTo>
                    <a:pt x="13" y="37"/>
                  </a:lnTo>
                  <a:lnTo>
                    <a:pt x="0" y="37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grpSp>
          <xdr:nvGrpSpPr>
            <xdr:cNvPr id="105" name="Group 5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092" y="620"/>
              <a:ext cx="1115" cy="307"/>
              <a:chOff x="9092" y="620"/>
              <a:chExt cx="1115" cy="307"/>
            </a:xfrm>
          </xdr:grpSpPr>
          <xdr:sp macro="" textlink="">
            <xdr:nvSpPr>
              <xdr:cNvPr id="108" name="Rectangle 6">
                <a:extLst>
                  <a:ext uri="{FF2B5EF4-FFF2-40B4-BE49-F238E27FC236}">
                    <a16:creationId xmlns:a16="http://schemas.microsoft.com/office/drawing/2014/main" id="{00000000-0008-0000-0000-00006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26" y="620"/>
                <a:ext cx="81" cy="307"/>
              </a:xfrm>
              <a:prstGeom prst="rect">
                <a:avLst/>
              </a:prstGeom>
              <a:solidFill>
                <a:srgbClr val="D30026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09" name="Freeform 7">
                <a:extLst>
                  <a:ext uri="{FF2B5EF4-FFF2-40B4-BE49-F238E27FC236}">
                    <a16:creationId xmlns:a16="http://schemas.microsoft.com/office/drawing/2014/main" id="{00000000-0008-0000-0000-00006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12" y="723"/>
                <a:ext cx="14" cy="204"/>
              </a:xfrm>
              <a:custGeom>
                <a:avLst/>
                <a:gdLst>
                  <a:gd name="T0" fmla="*/ 14 w 14"/>
                  <a:gd name="T1" fmla="*/ 204 h 204"/>
                  <a:gd name="T2" fmla="*/ 14 w 14"/>
                  <a:gd name="T3" fmla="*/ 204 h 204"/>
                  <a:gd name="T4" fmla="*/ 0 w 14"/>
                  <a:gd name="T5" fmla="*/ 204 h 204"/>
                  <a:gd name="T6" fmla="*/ 0 w 14"/>
                  <a:gd name="T7" fmla="*/ 42 h 204"/>
                  <a:gd name="T8" fmla="*/ 13 w 14"/>
                  <a:gd name="T9" fmla="*/ 8 h 204"/>
                  <a:gd name="T10" fmla="*/ 14 w 14"/>
                  <a:gd name="T11" fmla="*/ 0 h 20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4"/>
                  <a:gd name="T19" fmla="*/ 0 h 204"/>
                  <a:gd name="T20" fmla="*/ 14 w 14"/>
                  <a:gd name="T21" fmla="*/ 204 h 20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4" h="204">
                    <a:moveTo>
                      <a:pt x="14" y="204"/>
                    </a:moveTo>
                    <a:lnTo>
                      <a:pt x="14" y="204"/>
                    </a:lnTo>
                    <a:lnTo>
                      <a:pt x="0" y="204"/>
                    </a:lnTo>
                    <a:lnTo>
                      <a:pt x="0" y="42"/>
                    </a:lnTo>
                    <a:lnTo>
                      <a:pt x="13" y="8"/>
                    </a:lnTo>
                    <a:lnTo>
                      <a:pt x="1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0" name="Freeform 8">
                <a:extLst>
                  <a:ext uri="{FF2B5EF4-FFF2-40B4-BE49-F238E27FC236}">
                    <a16:creationId xmlns:a16="http://schemas.microsoft.com/office/drawing/2014/main" id="{00000000-0008-0000-0000-00006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620"/>
                <a:ext cx="311" cy="266"/>
              </a:xfrm>
              <a:custGeom>
                <a:avLst/>
                <a:gdLst>
                  <a:gd name="T0" fmla="*/ 311 w 311"/>
                  <a:gd name="T1" fmla="*/ 103 h 266"/>
                  <a:gd name="T2" fmla="*/ 272 w 311"/>
                  <a:gd name="T3" fmla="*/ 52 h 266"/>
                  <a:gd name="T4" fmla="*/ 208 w 311"/>
                  <a:gd name="T5" fmla="*/ 41 h 266"/>
                  <a:gd name="T6" fmla="*/ 198 w 311"/>
                  <a:gd name="T7" fmla="*/ 41 h 266"/>
                  <a:gd name="T8" fmla="*/ 59 w 311"/>
                  <a:gd name="T9" fmla="*/ 41 h 266"/>
                  <a:gd name="T10" fmla="*/ 0 w 311"/>
                  <a:gd name="T11" fmla="*/ 266 h 266"/>
                  <a:gd name="T12" fmla="*/ 0 w 311"/>
                  <a:gd name="T13" fmla="*/ 0 h 266"/>
                  <a:gd name="T14" fmla="*/ 311 w 311"/>
                  <a:gd name="T15" fmla="*/ 0 h 266"/>
                  <a:gd name="T16" fmla="*/ 311 w 311"/>
                  <a:gd name="T17" fmla="*/ 0 h 2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11"/>
                  <a:gd name="T28" fmla="*/ 0 h 266"/>
                  <a:gd name="T29" fmla="*/ 311 w 311"/>
                  <a:gd name="T30" fmla="*/ 266 h 2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11" h="266">
                    <a:moveTo>
                      <a:pt x="311" y="103"/>
                    </a:moveTo>
                    <a:lnTo>
                      <a:pt x="272" y="52"/>
                    </a:lnTo>
                    <a:lnTo>
                      <a:pt x="208" y="41"/>
                    </a:lnTo>
                    <a:lnTo>
                      <a:pt x="198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1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1" name="Freeform 9">
                <a:extLst>
                  <a:ext uri="{FF2B5EF4-FFF2-40B4-BE49-F238E27FC236}">
                    <a16:creationId xmlns:a16="http://schemas.microsoft.com/office/drawing/2014/main" id="{00000000-0008-0000-0000-00006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814"/>
                <a:ext cx="297" cy="113"/>
              </a:xfrm>
              <a:custGeom>
                <a:avLst/>
                <a:gdLst>
                  <a:gd name="T0" fmla="*/ 297 w 297"/>
                  <a:gd name="T1" fmla="*/ 113 h 113"/>
                  <a:gd name="T2" fmla="*/ 297 w 297"/>
                  <a:gd name="T3" fmla="*/ 113 h 113"/>
                  <a:gd name="T4" fmla="*/ 0 w 297"/>
                  <a:gd name="T5" fmla="*/ 113 h 113"/>
                  <a:gd name="T6" fmla="*/ 0 w 297"/>
                  <a:gd name="T7" fmla="*/ 72 h 113"/>
                  <a:gd name="T8" fmla="*/ 112 w 297"/>
                  <a:gd name="T9" fmla="*/ 72 h 113"/>
                  <a:gd name="T10" fmla="*/ 131 w 297"/>
                  <a:gd name="T11" fmla="*/ 0 h 113"/>
                  <a:gd name="T12" fmla="*/ 133 w 297"/>
                  <a:gd name="T13" fmla="*/ 0 h 113"/>
                  <a:gd name="T14" fmla="*/ 164 w 297"/>
                  <a:gd name="T15" fmla="*/ 72 h 113"/>
                  <a:gd name="T16" fmla="*/ 297 w 297"/>
                  <a:gd name="T17" fmla="*/ 72 h 1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97"/>
                  <a:gd name="T28" fmla="*/ 0 h 113"/>
                  <a:gd name="T29" fmla="*/ 297 w 297"/>
                  <a:gd name="T30" fmla="*/ 113 h 1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97" h="113">
                    <a:moveTo>
                      <a:pt x="297" y="113"/>
                    </a:moveTo>
                    <a:lnTo>
                      <a:pt x="297" y="113"/>
                    </a:lnTo>
                    <a:lnTo>
                      <a:pt x="0" y="113"/>
                    </a:lnTo>
                    <a:lnTo>
                      <a:pt x="0" y="72"/>
                    </a:lnTo>
                    <a:lnTo>
                      <a:pt x="112" y="72"/>
                    </a:lnTo>
                    <a:lnTo>
                      <a:pt x="131" y="0"/>
                    </a:lnTo>
                    <a:lnTo>
                      <a:pt x="133" y="0"/>
                    </a:lnTo>
                    <a:lnTo>
                      <a:pt x="164" y="72"/>
                    </a:lnTo>
                    <a:lnTo>
                      <a:pt x="297" y="72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2" name="Freeform 10">
                <a:extLst>
                  <a:ext uri="{FF2B5EF4-FFF2-40B4-BE49-F238E27FC236}">
                    <a16:creationId xmlns:a16="http://schemas.microsoft.com/office/drawing/2014/main" id="{00000000-0008-0000-0000-00007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047" y="765"/>
                <a:ext cx="65" cy="121"/>
              </a:xfrm>
              <a:custGeom>
                <a:avLst/>
                <a:gdLst>
                  <a:gd name="T0" fmla="*/ 65 w 65"/>
                  <a:gd name="T1" fmla="*/ 121 h 121"/>
                  <a:gd name="T2" fmla="*/ 62 w 65"/>
                  <a:gd name="T3" fmla="*/ 117 h 121"/>
                  <a:gd name="T4" fmla="*/ 59 w 65"/>
                  <a:gd name="T5" fmla="*/ 112 h 121"/>
                  <a:gd name="T6" fmla="*/ 56 w 65"/>
                  <a:gd name="T7" fmla="*/ 107 h 121"/>
                  <a:gd name="T8" fmla="*/ 52 w 65"/>
                  <a:gd name="T9" fmla="*/ 102 h 121"/>
                  <a:gd name="T10" fmla="*/ 48 w 65"/>
                  <a:gd name="T11" fmla="*/ 96 h 121"/>
                  <a:gd name="T12" fmla="*/ 44 w 65"/>
                  <a:gd name="T13" fmla="*/ 90 h 121"/>
                  <a:gd name="T14" fmla="*/ 40 w 65"/>
                  <a:gd name="T15" fmla="*/ 84 h 121"/>
                  <a:gd name="T16" fmla="*/ 35 w 65"/>
                  <a:gd name="T17" fmla="*/ 77 h 121"/>
                  <a:gd name="T18" fmla="*/ 30 w 65"/>
                  <a:gd name="T19" fmla="*/ 69 h 121"/>
                  <a:gd name="T20" fmla="*/ 7 w 65"/>
                  <a:gd name="T21" fmla="*/ 39 h 121"/>
                  <a:gd name="T22" fmla="*/ 6 w 65"/>
                  <a:gd name="T23" fmla="*/ 39 h 121"/>
                  <a:gd name="T24" fmla="*/ 1 w 65"/>
                  <a:gd name="T25" fmla="*/ 35 h 121"/>
                  <a:gd name="T26" fmla="*/ 0 w 65"/>
                  <a:gd name="T27" fmla="*/ 35 h 121"/>
                  <a:gd name="T28" fmla="*/ 0 w 65"/>
                  <a:gd name="T29" fmla="*/ 35 h 121"/>
                  <a:gd name="T30" fmla="*/ 0 w 65"/>
                  <a:gd name="T31" fmla="*/ 34 h 121"/>
                  <a:gd name="T32" fmla="*/ 0 w 65"/>
                  <a:gd name="T33" fmla="*/ 33 h 121"/>
                  <a:gd name="T34" fmla="*/ 0 w 65"/>
                  <a:gd name="T35" fmla="*/ 33 h 121"/>
                  <a:gd name="T36" fmla="*/ 1 w 65"/>
                  <a:gd name="T37" fmla="*/ 32 h 121"/>
                  <a:gd name="T38" fmla="*/ 2 w 65"/>
                  <a:gd name="T39" fmla="*/ 32 h 121"/>
                  <a:gd name="T40" fmla="*/ 3 w 65"/>
                  <a:gd name="T41" fmla="*/ 32 h 121"/>
                  <a:gd name="T42" fmla="*/ 3 w 65"/>
                  <a:gd name="T43" fmla="*/ 32 h 121"/>
                  <a:gd name="T44" fmla="*/ 4 w 65"/>
                  <a:gd name="T45" fmla="*/ 32 h 121"/>
                  <a:gd name="T46" fmla="*/ 5 w 65"/>
                  <a:gd name="T47" fmla="*/ 31 h 121"/>
                  <a:gd name="T48" fmla="*/ 6 w 65"/>
                  <a:gd name="T49" fmla="*/ 31 h 121"/>
                  <a:gd name="T50" fmla="*/ 7 w 65"/>
                  <a:gd name="T51" fmla="*/ 31 h 121"/>
                  <a:gd name="T52" fmla="*/ 8 w 65"/>
                  <a:gd name="T53" fmla="*/ 31 h 121"/>
                  <a:gd name="T54" fmla="*/ 8 w 65"/>
                  <a:gd name="T55" fmla="*/ 31 h 121"/>
                  <a:gd name="T56" fmla="*/ 9 w 65"/>
                  <a:gd name="T57" fmla="*/ 30 h 121"/>
                  <a:gd name="T58" fmla="*/ 10 w 65"/>
                  <a:gd name="T59" fmla="*/ 30 h 121"/>
                  <a:gd name="T60" fmla="*/ 11 w 65"/>
                  <a:gd name="T61" fmla="*/ 30 h 121"/>
                  <a:gd name="T62" fmla="*/ 12 w 65"/>
                  <a:gd name="T63" fmla="*/ 30 h 121"/>
                  <a:gd name="T64" fmla="*/ 12 w 65"/>
                  <a:gd name="T65" fmla="*/ 30 h 121"/>
                  <a:gd name="T66" fmla="*/ 13 w 65"/>
                  <a:gd name="T67" fmla="*/ 29 h 121"/>
                  <a:gd name="T68" fmla="*/ 14 w 65"/>
                  <a:gd name="T69" fmla="*/ 29 h 121"/>
                  <a:gd name="T70" fmla="*/ 15 w 65"/>
                  <a:gd name="T71" fmla="*/ 29 h 121"/>
                  <a:gd name="T72" fmla="*/ 15 w 65"/>
                  <a:gd name="T73" fmla="*/ 29 h 121"/>
                  <a:gd name="T74" fmla="*/ 19 w 65"/>
                  <a:gd name="T75" fmla="*/ 28 h 121"/>
                  <a:gd name="T76" fmla="*/ 25 w 65"/>
                  <a:gd name="T77" fmla="*/ 26 h 121"/>
                  <a:gd name="T78" fmla="*/ 65 w 65"/>
                  <a:gd name="T79" fmla="*/ 0 h 121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65"/>
                  <a:gd name="T121" fmla="*/ 0 h 121"/>
                  <a:gd name="T122" fmla="*/ 65 w 65"/>
                  <a:gd name="T123" fmla="*/ 121 h 121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65" h="121">
                    <a:moveTo>
                      <a:pt x="65" y="121"/>
                    </a:moveTo>
                    <a:lnTo>
                      <a:pt x="62" y="117"/>
                    </a:lnTo>
                    <a:lnTo>
                      <a:pt x="59" y="112"/>
                    </a:lnTo>
                    <a:lnTo>
                      <a:pt x="56" y="107"/>
                    </a:lnTo>
                    <a:lnTo>
                      <a:pt x="52" y="102"/>
                    </a:lnTo>
                    <a:lnTo>
                      <a:pt x="48" y="96"/>
                    </a:lnTo>
                    <a:lnTo>
                      <a:pt x="44" y="90"/>
                    </a:lnTo>
                    <a:lnTo>
                      <a:pt x="40" y="84"/>
                    </a:lnTo>
                    <a:lnTo>
                      <a:pt x="35" y="77"/>
                    </a:lnTo>
                    <a:lnTo>
                      <a:pt x="30" y="69"/>
                    </a:lnTo>
                    <a:lnTo>
                      <a:pt x="7" y="39"/>
                    </a:lnTo>
                    <a:lnTo>
                      <a:pt x="6" y="39"/>
                    </a:lnTo>
                    <a:lnTo>
                      <a:pt x="1" y="35"/>
                    </a:lnTo>
                    <a:lnTo>
                      <a:pt x="0" y="35"/>
                    </a:lnTo>
                    <a:lnTo>
                      <a:pt x="0" y="34"/>
                    </a:lnTo>
                    <a:lnTo>
                      <a:pt x="0" y="33"/>
                    </a:lnTo>
                    <a:lnTo>
                      <a:pt x="1" y="32"/>
                    </a:lnTo>
                    <a:lnTo>
                      <a:pt x="2" y="32"/>
                    </a:lnTo>
                    <a:lnTo>
                      <a:pt x="3" y="32"/>
                    </a:lnTo>
                    <a:lnTo>
                      <a:pt x="4" y="32"/>
                    </a:lnTo>
                    <a:lnTo>
                      <a:pt x="5" y="31"/>
                    </a:lnTo>
                    <a:lnTo>
                      <a:pt x="6" y="31"/>
                    </a:lnTo>
                    <a:lnTo>
                      <a:pt x="7" y="31"/>
                    </a:lnTo>
                    <a:lnTo>
                      <a:pt x="8" y="31"/>
                    </a:lnTo>
                    <a:lnTo>
                      <a:pt x="9" y="30"/>
                    </a:lnTo>
                    <a:lnTo>
                      <a:pt x="10" y="30"/>
                    </a:lnTo>
                    <a:lnTo>
                      <a:pt x="11" y="30"/>
                    </a:lnTo>
                    <a:lnTo>
                      <a:pt x="12" y="30"/>
                    </a:lnTo>
                    <a:lnTo>
                      <a:pt x="13" y="29"/>
                    </a:lnTo>
                    <a:lnTo>
                      <a:pt x="14" y="29"/>
                    </a:lnTo>
                    <a:lnTo>
                      <a:pt x="15" y="29"/>
                    </a:lnTo>
                    <a:lnTo>
                      <a:pt x="19" y="28"/>
                    </a:lnTo>
                    <a:lnTo>
                      <a:pt x="25" y="26"/>
                    </a:lnTo>
                    <a:lnTo>
                      <a:pt x="65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3" name="Freeform 11">
                <a:extLst>
                  <a:ext uri="{FF2B5EF4-FFF2-40B4-BE49-F238E27FC236}">
                    <a16:creationId xmlns:a16="http://schemas.microsoft.com/office/drawing/2014/main" id="{00000000-0008-0000-0000-00007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798" y="620"/>
                <a:ext cx="17" cy="307"/>
              </a:xfrm>
              <a:custGeom>
                <a:avLst/>
                <a:gdLst>
                  <a:gd name="T0" fmla="*/ 17 w 17"/>
                  <a:gd name="T1" fmla="*/ 307 h 307"/>
                  <a:gd name="T2" fmla="*/ 0 w 17"/>
                  <a:gd name="T3" fmla="*/ 307 h 307"/>
                  <a:gd name="T4" fmla="*/ 0 w 17"/>
                  <a:gd name="T5" fmla="*/ 0 h 307"/>
                  <a:gd name="T6" fmla="*/ 17 w 1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7"/>
                  <a:gd name="T13" fmla="*/ 0 h 307"/>
                  <a:gd name="T14" fmla="*/ 17 w 1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7" h="307">
                    <a:moveTo>
                      <a:pt x="1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17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4" name="Freeform 12">
                <a:extLst>
                  <a:ext uri="{FF2B5EF4-FFF2-40B4-BE49-F238E27FC236}">
                    <a16:creationId xmlns:a16="http://schemas.microsoft.com/office/drawing/2014/main" id="{00000000-0008-0000-0000-00007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58"/>
                <a:ext cx="349" cy="69"/>
              </a:xfrm>
              <a:custGeom>
                <a:avLst/>
                <a:gdLst>
                  <a:gd name="T0" fmla="*/ 349 w 349"/>
                  <a:gd name="T1" fmla="*/ 69 h 69"/>
                  <a:gd name="T2" fmla="*/ 349 w 349"/>
                  <a:gd name="T3" fmla="*/ 69 h 69"/>
                  <a:gd name="T4" fmla="*/ 0 w 349"/>
                  <a:gd name="T5" fmla="*/ 69 h 69"/>
                  <a:gd name="T6" fmla="*/ 0 w 349"/>
                  <a:gd name="T7" fmla="*/ 28 h 69"/>
                  <a:gd name="T8" fmla="*/ 121 w 349"/>
                  <a:gd name="T9" fmla="*/ 28 h 69"/>
                  <a:gd name="T10" fmla="*/ 138 w 349"/>
                  <a:gd name="T11" fmla="*/ 0 h 69"/>
                  <a:gd name="T12" fmla="*/ 224 w 349"/>
                  <a:gd name="T13" fmla="*/ 0 h 69"/>
                  <a:gd name="T14" fmla="*/ 228 w 349"/>
                  <a:gd name="T15" fmla="*/ 28 h 69"/>
                  <a:gd name="T16" fmla="*/ 349 w 349"/>
                  <a:gd name="T17" fmla="*/ 28 h 6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49"/>
                  <a:gd name="T28" fmla="*/ 0 h 69"/>
                  <a:gd name="T29" fmla="*/ 349 w 349"/>
                  <a:gd name="T30" fmla="*/ 69 h 6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49" h="69">
                    <a:moveTo>
                      <a:pt x="349" y="69"/>
                    </a:moveTo>
                    <a:lnTo>
                      <a:pt x="349" y="69"/>
                    </a:lnTo>
                    <a:lnTo>
                      <a:pt x="0" y="69"/>
                    </a:lnTo>
                    <a:lnTo>
                      <a:pt x="0" y="28"/>
                    </a:lnTo>
                    <a:lnTo>
                      <a:pt x="121" y="28"/>
                    </a:lnTo>
                    <a:lnTo>
                      <a:pt x="138" y="0"/>
                    </a:lnTo>
                    <a:lnTo>
                      <a:pt x="224" y="0"/>
                    </a:lnTo>
                    <a:lnTo>
                      <a:pt x="228" y="28"/>
                    </a:lnTo>
                    <a:lnTo>
                      <a:pt x="349" y="28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5" name="Freeform 13">
                <a:extLst>
                  <a:ext uri="{FF2B5EF4-FFF2-40B4-BE49-F238E27FC236}">
                    <a16:creationId xmlns:a16="http://schemas.microsoft.com/office/drawing/2014/main" id="{00000000-0008-0000-0000-00007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85" y="620"/>
                <a:ext cx="313" cy="266"/>
              </a:xfrm>
              <a:custGeom>
                <a:avLst/>
                <a:gdLst>
                  <a:gd name="T0" fmla="*/ 313 w 313"/>
                  <a:gd name="T1" fmla="*/ 266 h 266"/>
                  <a:gd name="T2" fmla="*/ 260 w 313"/>
                  <a:gd name="T3" fmla="*/ 41 h 266"/>
                  <a:gd name="T4" fmla="*/ 133 w 313"/>
                  <a:gd name="T5" fmla="*/ 41 h 266"/>
                  <a:gd name="T6" fmla="*/ 0 w 313"/>
                  <a:gd name="T7" fmla="*/ 218 h 266"/>
                  <a:gd name="T8" fmla="*/ 0 w 313"/>
                  <a:gd name="T9" fmla="*/ 0 h 266"/>
                  <a:gd name="T10" fmla="*/ 133 w 313"/>
                  <a:gd name="T11" fmla="*/ 0 h 266"/>
                  <a:gd name="T12" fmla="*/ 260 w 313"/>
                  <a:gd name="T13" fmla="*/ 0 h 266"/>
                  <a:gd name="T14" fmla="*/ 313 w 313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13"/>
                  <a:gd name="T25" fmla="*/ 0 h 266"/>
                  <a:gd name="T26" fmla="*/ 313 w 313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13" h="266">
                    <a:moveTo>
                      <a:pt x="313" y="266"/>
                    </a:moveTo>
                    <a:lnTo>
                      <a:pt x="260" y="41"/>
                    </a:lnTo>
                    <a:lnTo>
                      <a:pt x="133" y="41"/>
                    </a:lnTo>
                    <a:lnTo>
                      <a:pt x="0" y="218"/>
                    </a:lnTo>
                    <a:lnTo>
                      <a:pt x="0" y="0"/>
                    </a:lnTo>
                    <a:lnTo>
                      <a:pt x="133" y="0"/>
                    </a:lnTo>
                    <a:lnTo>
                      <a:pt x="260" y="0"/>
                    </a:lnTo>
                    <a:lnTo>
                      <a:pt x="313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6" name="Freeform 14">
                <a:extLst>
                  <a:ext uri="{FF2B5EF4-FFF2-40B4-BE49-F238E27FC236}">
                    <a16:creationId xmlns:a16="http://schemas.microsoft.com/office/drawing/2014/main" id="{00000000-0008-0000-0000-00007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73" y="709"/>
                <a:ext cx="12" cy="145"/>
              </a:xfrm>
              <a:custGeom>
                <a:avLst/>
                <a:gdLst>
                  <a:gd name="T0" fmla="*/ 12 w 12"/>
                  <a:gd name="T1" fmla="*/ 129 h 145"/>
                  <a:gd name="T2" fmla="*/ 11 w 12"/>
                  <a:gd name="T3" fmla="*/ 130 h 145"/>
                  <a:gd name="T4" fmla="*/ 10 w 12"/>
                  <a:gd name="T5" fmla="*/ 132 h 145"/>
                  <a:gd name="T6" fmla="*/ 9 w 12"/>
                  <a:gd name="T7" fmla="*/ 133 h 145"/>
                  <a:gd name="T8" fmla="*/ 8 w 12"/>
                  <a:gd name="T9" fmla="*/ 134 h 145"/>
                  <a:gd name="T10" fmla="*/ 7 w 12"/>
                  <a:gd name="T11" fmla="*/ 136 h 145"/>
                  <a:gd name="T12" fmla="*/ 5 w 12"/>
                  <a:gd name="T13" fmla="*/ 138 h 145"/>
                  <a:gd name="T14" fmla="*/ 4 w 12"/>
                  <a:gd name="T15" fmla="*/ 140 h 145"/>
                  <a:gd name="T16" fmla="*/ 2 w 12"/>
                  <a:gd name="T17" fmla="*/ 143 h 145"/>
                  <a:gd name="T18" fmla="*/ 0 w 12"/>
                  <a:gd name="T19" fmla="*/ 145 h 145"/>
                  <a:gd name="T20" fmla="*/ 0 w 12"/>
                  <a:gd name="T21" fmla="*/ 34 h 145"/>
                  <a:gd name="T22" fmla="*/ 11 w 12"/>
                  <a:gd name="T23" fmla="*/ 7 h 145"/>
                  <a:gd name="T24" fmla="*/ 12 w 12"/>
                  <a:gd name="T25" fmla="*/ 0 h 14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2"/>
                  <a:gd name="T40" fmla="*/ 0 h 145"/>
                  <a:gd name="T41" fmla="*/ 12 w 12"/>
                  <a:gd name="T42" fmla="*/ 145 h 145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2" h="145">
                    <a:moveTo>
                      <a:pt x="12" y="129"/>
                    </a:moveTo>
                    <a:lnTo>
                      <a:pt x="11" y="130"/>
                    </a:lnTo>
                    <a:lnTo>
                      <a:pt x="10" y="132"/>
                    </a:lnTo>
                    <a:lnTo>
                      <a:pt x="9" y="133"/>
                    </a:lnTo>
                    <a:lnTo>
                      <a:pt x="8" y="134"/>
                    </a:lnTo>
                    <a:lnTo>
                      <a:pt x="7" y="136"/>
                    </a:lnTo>
                    <a:lnTo>
                      <a:pt x="5" y="138"/>
                    </a:lnTo>
                    <a:lnTo>
                      <a:pt x="4" y="140"/>
                    </a:lnTo>
                    <a:lnTo>
                      <a:pt x="2" y="143"/>
                    </a:lnTo>
                    <a:lnTo>
                      <a:pt x="0" y="145"/>
                    </a:lnTo>
                    <a:lnTo>
                      <a:pt x="0" y="34"/>
                    </a:lnTo>
                    <a:lnTo>
                      <a:pt x="11" y="7"/>
                    </a:lnTo>
                    <a:lnTo>
                      <a:pt x="1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7" name="Freeform 15">
                <a:extLst>
                  <a:ext uri="{FF2B5EF4-FFF2-40B4-BE49-F238E27FC236}">
                    <a16:creationId xmlns:a16="http://schemas.microsoft.com/office/drawing/2014/main" id="{00000000-0008-0000-0000-00007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620"/>
                <a:ext cx="302" cy="266"/>
              </a:xfrm>
              <a:custGeom>
                <a:avLst/>
                <a:gdLst>
                  <a:gd name="T0" fmla="*/ 302 w 302"/>
                  <a:gd name="T1" fmla="*/ 89 h 266"/>
                  <a:gd name="T2" fmla="*/ 253 w 302"/>
                  <a:gd name="T3" fmla="*/ 46 h 266"/>
                  <a:gd name="T4" fmla="*/ 193 w 302"/>
                  <a:gd name="T5" fmla="*/ 41 h 266"/>
                  <a:gd name="T6" fmla="*/ 59 w 302"/>
                  <a:gd name="T7" fmla="*/ 41 h 266"/>
                  <a:gd name="T8" fmla="*/ 0 w 302"/>
                  <a:gd name="T9" fmla="*/ 266 h 266"/>
                  <a:gd name="T10" fmla="*/ 0 w 302"/>
                  <a:gd name="T11" fmla="*/ 0 h 266"/>
                  <a:gd name="T12" fmla="*/ 301 w 302"/>
                  <a:gd name="T13" fmla="*/ 0 h 266"/>
                  <a:gd name="T14" fmla="*/ 302 w 302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02"/>
                  <a:gd name="T25" fmla="*/ 0 h 266"/>
                  <a:gd name="T26" fmla="*/ 302 w 302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02" h="266">
                    <a:moveTo>
                      <a:pt x="302" y="89"/>
                    </a:moveTo>
                    <a:lnTo>
                      <a:pt x="253" y="46"/>
                    </a:lnTo>
                    <a:lnTo>
                      <a:pt x="193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01" y="0"/>
                    </a:lnTo>
                    <a:lnTo>
                      <a:pt x="30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8" name="Freeform 16">
                <a:extLst>
                  <a:ext uri="{FF2B5EF4-FFF2-40B4-BE49-F238E27FC236}">
                    <a16:creationId xmlns:a16="http://schemas.microsoft.com/office/drawing/2014/main" id="{00000000-0008-0000-0000-00007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12"/>
                <a:ext cx="24" cy="74"/>
              </a:xfrm>
              <a:custGeom>
                <a:avLst/>
                <a:gdLst>
                  <a:gd name="T0" fmla="*/ 24 w 24"/>
                  <a:gd name="T1" fmla="*/ 42 h 74"/>
                  <a:gd name="T2" fmla="*/ 24 w 24"/>
                  <a:gd name="T3" fmla="*/ 43 h 74"/>
                  <a:gd name="T4" fmla="*/ 23 w 24"/>
                  <a:gd name="T5" fmla="*/ 43 h 74"/>
                  <a:gd name="T6" fmla="*/ 22 w 24"/>
                  <a:gd name="T7" fmla="*/ 44 h 74"/>
                  <a:gd name="T8" fmla="*/ 20 w 24"/>
                  <a:gd name="T9" fmla="*/ 47 h 74"/>
                  <a:gd name="T10" fmla="*/ 17 w 24"/>
                  <a:gd name="T11" fmla="*/ 51 h 74"/>
                  <a:gd name="T12" fmla="*/ 13 w 24"/>
                  <a:gd name="T13" fmla="*/ 56 h 74"/>
                  <a:gd name="T14" fmla="*/ 9 w 24"/>
                  <a:gd name="T15" fmla="*/ 62 h 74"/>
                  <a:gd name="T16" fmla="*/ 4 w 24"/>
                  <a:gd name="T17" fmla="*/ 68 h 74"/>
                  <a:gd name="T18" fmla="*/ 0 w 24"/>
                  <a:gd name="T19" fmla="*/ 74 h 74"/>
                  <a:gd name="T20" fmla="*/ 0 w 24"/>
                  <a:gd name="T21" fmla="*/ 45 h 74"/>
                  <a:gd name="T22" fmla="*/ 4 w 24"/>
                  <a:gd name="T23" fmla="*/ 41 h 74"/>
                  <a:gd name="T24" fmla="*/ 9 w 24"/>
                  <a:gd name="T25" fmla="*/ 36 h 74"/>
                  <a:gd name="T26" fmla="*/ 24 w 24"/>
                  <a:gd name="T27" fmla="*/ 4 h 74"/>
                  <a:gd name="T28" fmla="*/ 24 w 24"/>
                  <a:gd name="T29" fmla="*/ 0 h 74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24"/>
                  <a:gd name="T46" fmla="*/ 0 h 74"/>
                  <a:gd name="T47" fmla="*/ 24 w 24"/>
                  <a:gd name="T48" fmla="*/ 74 h 74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24" h="74">
                    <a:moveTo>
                      <a:pt x="24" y="42"/>
                    </a:moveTo>
                    <a:lnTo>
                      <a:pt x="24" y="43"/>
                    </a:lnTo>
                    <a:lnTo>
                      <a:pt x="23" y="43"/>
                    </a:lnTo>
                    <a:lnTo>
                      <a:pt x="22" y="44"/>
                    </a:lnTo>
                    <a:lnTo>
                      <a:pt x="20" y="47"/>
                    </a:lnTo>
                    <a:lnTo>
                      <a:pt x="17" y="51"/>
                    </a:lnTo>
                    <a:lnTo>
                      <a:pt x="13" y="56"/>
                    </a:lnTo>
                    <a:lnTo>
                      <a:pt x="9" y="62"/>
                    </a:lnTo>
                    <a:lnTo>
                      <a:pt x="4" y="68"/>
                    </a:lnTo>
                    <a:lnTo>
                      <a:pt x="0" y="74"/>
                    </a:lnTo>
                    <a:lnTo>
                      <a:pt x="0" y="45"/>
                    </a:lnTo>
                    <a:lnTo>
                      <a:pt x="4" y="41"/>
                    </a:lnTo>
                    <a:lnTo>
                      <a:pt x="9" y="36"/>
                    </a:lnTo>
                    <a:lnTo>
                      <a:pt x="24" y="4"/>
                    </a:lnTo>
                    <a:lnTo>
                      <a:pt x="2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9" name="Freeform 17">
                <a:extLst>
                  <a:ext uri="{FF2B5EF4-FFF2-40B4-BE49-F238E27FC236}">
                    <a16:creationId xmlns:a16="http://schemas.microsoft.com/office/drawing/2014/main" id="{00000000-0008-0000-0000-00007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29" y="743"/>
                <a:ext cx="44" cy="69"/>
              </a:xfrm>
              <a:custGeom>
                <a:avLst/>
                <a:gdLst>
                  <a:gd name="T0" fmla="*/ 44 w 44"/>
                  <a:gd name="T1" fmla="*/ 69 h 69"/>
                  <a:gd name="T2" fmla="*/ 44 w 44"/>
                  <a:gd name="T3" fmla="*/ 67 h 69"/>
                  <a:gd name="T4" fmla="*/ 44 w 44"/>
                  <a:gd name="T5" fmla="*/ 66 h 69"/>
                  <a:gd name="T6" fmla="*/ 43 w 44"/>
                  <a:gd name="T7" fmla="*/ 62 h 69"/>
                  <a:gd name="T8" fmla="*/ 39 w 44"/>
                  <a:gd name="T9" fmla="*/ 52 h 69"/>
                  <a:gd name="T10" fmla="*/ 38 w 44"/>
                  <a:gd name="T11" fmla="*/ 50 h 69"/>
                  <a:gd name="T12" fmla="*/ 36 w 44"/>
                  <a:gd name="T13" fmla="*/ 48 h 69"/>
                  <a:gd name="T14" fmla="*/ 36 w 44"/>
                  <a:gd name="T15" fmla="*/ 47 h 69"/>
                  <a:gd name="T16" fmla="*/ 34 w 44"/>
                  <a:gd name="T17" fmla="*/ 45 h 69"/>
                  <a:gd name="T18" fmla="*/ 31 w 44"/>
                  <a:gd name="T19" fmla="*/ 42 h 69"/>
                  <a:gd name="T20" fmla="*/ 31 w 44"/>
                  <a:gd name="T21" fmla="*/ 42 h 69"/>
                  <a:gd name="T22" fmla="*/ 28 w 44"/>
                  <a:gd name="T23" fmla="*/ 40 h 69"/>
                  <a:gd name="T24" fmla="*/ 27 w 44"/>
                  <a:gd name="T25" fmla="*/ 40 h 69"/>
                  <a:gd name="T26" fmla="*/ 25 w 44"/>
                  <a:gd name="T27" fmla="*/ 38 h 69"/>
                  <a:gd name="T28" fmla="*/ 24 w 44"/>
                  <a:gd name="T29" fmla="*/ 37 h 69"/>
                  <a:gd name="T30" fmla="*/ 9 w 44"/>
                  <a:gd name="T31" fmla="*/ 30 h 69"/>
                  <a:gd name="T32" fmla="*/ 5 w 44"/>
                  <a:gd name="T33" fmla="*/ 29 h 69"/>
                  <a:gd name="T34" fmla="*/ 1 w 44"/>
                  <a:gd name="T35" fmla="*/ 28 h 69"/>
                  <a:gd name="T36" fmla="*/ 0 w 44"/>
                  <a:gd name="T37" fmla="*/ 27 h 69"/>
                  <a:gd name="T38" fmla="*/ 1 w 44"/>
                  <a:gd name="T39" fmla="*/ 26 h 69"/>
                  <a:gd name="T40" fmla="*/ 5 w 44"/>
                  <a:gd name="T41" fmla="*/ 25 h 69"/>
                  <a:gd name="T42" fmla="*/ 9 w 44"/>
                  <a:gd name="T43" fmla="*/ 23 h 69"/>
                  <a:gd name="T44" fmla="*/ 9 w 44"/>
                  <a:gd name="T45" fmla="*/ 23 h 69"/>
                  <a:gd name="T46" fmla="*/ 13 w 44"/>
                  <a:gd name="T47" fmla="*/ 22 h 69"/>
                  <a:gd name="T48" fmla="*/ 13 w 44"/>
                  <a:gd name="T49" fmla="*/ 22 h 69"/>
                  <a:gd name="T50" fmla="*/ 17 w 44"/>
                  <a:gd name="T51" fmla="*/ 20 h 69"/>
                  <a:gd name="T52" fmla="*/ 17 w 44"/>
                  <a:gd name="T53" fmla="*/ 20 h 69"/>
                  <a:gd name="T54" fmla="*/ 21 w 44"/>
                  <a:gd name="T55" fmla="*/ 19 h 69"/>
                  <a:gd name="T56" fmla="*/ 21 w 44"/>
                  <a:gd name="T57" fmla="*/ 18 h 69"/>
                  <a:gd name="T58" fmla="*/ 24 w 44"/>
                  <a:gd name="T59" fmla="*/ 17 h 69"/>
                  <a:gd name="T60" fmla="*/ 25 w 44"/>
                  <a:gd name="T61" fmla="*/ 16 h 69"/>
                  <a:gd name="T62" fmla="*/ 33 w 44"/>
                  <a:gd name="T63" fmla="*/ 10 h 69"/>
                  <a:gd name="T64" fmla="*/ 36 w 44"/>
                  <a:gd name="T65" fmla="*/ 8 h 69"/>
                  <a:gd name="T66" fmla="*/ 36 w 44"/>
                  <a:gd name="T67" fmla="*/ 8 h 69"/>
                  <a:gd name="T68" fmla="*/ 38 w 44"/>
                  <a:gd name="T69" fmla="*/ 6 h 69"/>
                  <a:gd name="T70" fmla="*/ 39 w 44"/>
                  <a:gd name="T71" fmla="*/ 5 h 69"/>
                  <a:gd name="T72" fmla="*/ 40 w 44"/>
                  <a:gd name="T73" fmla="*/ 5 h 69"/>
                  <a:gd name="T74" fmla="*/ 41 w 44"/>
                  <a:gd name="T75" fmla="*/ 3 h 69"/>
                  <a:gd name="T76" fmla="*/ 41 w 44"/>
                  <a:gd name="T77" fmla="*/ 3 h 69"/>
                  <a:gd name="T78" fmla="*/ 42 w 44"/>
                  <a:gd name="T79" fmla="*/ 2 h 69"/>
                  <a:gd name="T80" fmla="*/ 43 w 44"/>
                  <a:gd name="T81" fmla="*/ 1 h 69"/>
                  <a:gd name="T82" fmla="*/ 44 w 44"/>
                  <a:gd name="T83" fmla="*/ 0 h 69"/>
                  <a:gd name="T84" fmla="*/ 44 w 44"/>
                  <a:gd name="T85" fmla="*/ 0 h 69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44"/>
                  <a:gd name="T130" fmla="*/ 0 h 69"/>
                  <a:gd name="T131" fmla="*/ 44 w 44"/>
                  <a:gd name="T132" fmla="*/ 69 h 69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44" h="69">
                    <a:moveTo>
                      <a:pt x="44" y="69"/>
                    </a:moveTo>
                    <a:lnTo>
                      <a:pt x="44" y="67"/>
                    </a:lnTo>
                    <a:lnTo>
                      <a:pt x="44" y="66"/>
                    </a:lnTo>
                    <a:lnTo>
                      <a:pt x="43" y="62"/>
                    </a:lnTo>
                    <a:lnTo>
                      <a:pt x="39" y="52"/>
                    </a:lnTo>
                    <a:lnTo>
                      <a:pt x="38" y="50"/>
                    </a:lnTo>
                    <a:lnTo>
                      <a:pt x="36" y="48"/>
                    </a:lnTo>
                    <a:lnTo>
                      <a:pt x="36" y="47"/>
                    </a:lnTo>
                    <a:lnTo>
                      <a:pt x="34" y="45"/>
                    </a:lnTo>
                    <a:lnTo>
                      <a:pt x="31" y="42"/>
                    </a:lnTo>
                    <a:lnTo>
                      <a:pt x="28" y="40"/>
                    </a:lnTo>
                    <a:lnTo>
                      <a:pt x="27" y="40"/>
                    </a:lnTo>
                    <a:lnTo>
                      <a:pt x="25" y="38"/>
                    </a:lnTo>
                    <a:lnTo>
                      <a:pt x="24" y="37"/>
                    </a:lnTo>
                    <a:lnTo>
                      <a:pt x="9" y="30"/>
                    </a:lnTo>
                    <a:lnTo>
                      <a:pt x="5" y="29"/>
                    </a:lnTo>
                    <a:lnTo>
                      <a:pt x="1" y="28"/>
                    </a:lnTo>
                    <a:lnTo>
                      <a:pt x="0" y="27"/>
                    </a:lnTo>
                    <a:lnTo>
                      <a:pt x="1" y="26"/>
                    </a:lnTo>
                    <a:lnTo>
                      <a:pt x="5" y="25"/>
                    </a:lnTo>
                    <a:lnTo>
                      <a:pt x="9" y="23"/>
                    </a:lnTo>
                    <a:lnTo>
                      <a:pt x="13" y="22"/>
                    </a:lnTo>
                    <a:lnTo>
                      <a:pt x="17" y="20"/>
                    </a:lnTo>
                    <a:lnTo>
                      <a:pt x="21" y="19"/>
                    </a:lnTo>
                    <a:lnTo>
                      <a:pt x="21" y="18"/>
                    </a:lnTo>
                    <a:lnTo>
                      <a:pt x="24" y="17"/>
                    </a:lnTo>
                    <a:lnTo>
                      <a:pt x="25" y="16"/>
                    </a:lnTo>
                    <a:lnTo>
                      <a:pt x="33" y="10"/>
                    </a:lnTo>
                    <a:lnTo>
                      <a:pt x="36" y="8"/>
                    </a:lnTo>
                    <a:lnTo>
                      <a:pt x="38" y="6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3"/>
                    </a:lnTo>
                    <a:lnTo>
                      <a:pt x="42" y="2"/>
                    </a:lnTo>
                    <a:lnTo>
                      <a:pt x="43" y="1"/>
                    </a:lnTo>
                    <a:lnTo>
                      <a:pt x="4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20" name="Freeform 18">
                <a:extLst>
                  <a:ext uri="{FF2B5EF4-FFF2-40B4-BE49-F238E27FC236}">
                    <a16:creationId xmlns:a16="http://schemas.microsoft.com/office/drawing/2014/main" id="{00000000-0008-0000-0000-00007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857"/>
                <a:ext cx="266" cy="70"/>
              </a:xfrm>
              <a:custGeom>
                <a:avLst/>
                <a:gdLst>
                  <a:gd name="T0" fmla="*/ 266 w 266"/>
                  <a:gd name="T1" fmla="*/ 70 h 70"/>
                  <a:gd name="T2" fmla="*/ 266 w 266"/>
                  <a:gd name="T3" fmla="*/ 70 h 70"/>
                  <a:gd name="T4" fmla="*/ 0 w 266"/>
                  <a:gd name="T5" fmla="*/ 70 h 70"/>
                  <a:gd name="T6" fmla="*/ 0 w 266"/>
                  <a:gd name="T7" fmla="*/ 29 h 70"/>
                  <a:gd name="T8" fmla="*/ 156 w 266"/>
                  <a:gd name="T9" fmla="*/ 29 h 70"/>
                  <a:gd name="T10" fmla="*/ 165 w 266"/>
                  <a:gd name="T11" fmla="*/ 29 h 70"/>
                  <a:gd name="T12" fmla="*/ 231 w 266"/>
                  <a:gd name="T13" fmla="*/ 18 h 70"/>
                  <a:gd name="T14" fmla="*/ 265 w 266"/>
                  <a:gd name="T15" fmla="*/ 1 h 70"/>
                  <a:gd name="T16" fmla="*/ 266 w 266"/>
                  <a:gd name="T17" fmla="*/ 0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6"/>
                  <a:gd name="T28" fmla="*/ 0 h 70"/>
                  <a:gd name="T29" fmla="*/ 266 w 266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6" h="70">
                    <a:moveTo>
                      <a:pt x="266" y="70"/>
                    </a:moveTo>
                    <a:lnTo>
                      <a:pt x="266" y="70"/>
                    </a:lnTo>
                    <a:lnTo>
                      <a:pt x="0" y="70"/>
                    </a:lnTo>
                    <a:lnTo>
                      <a:pt x="0" y="29"/>
                    </a:lnTo>
                    <a:lnTo>
                      <a:pt x="156" y="29"/>
                    </a:lnTo>
                    <a:lnTo>
                      <a:pt x="165" y="29"/>
                    </a:lnTo>
                    <a:lnTo>
                      <a:pt x="231" y="18"/>
                    </a:lnTo>
                    <a:lnTo>
                      <a:pt x="265" y="1"/>
                    </a:lnTo>
                    <a:lnTo>
                      <a:pt x="266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21" name="Freeform 19">
                <a:extLst>
                  <a:ext uri="{FF2B5EF4-FFF2-40B4-BE49-F238E27FC236}">
                    <a16:creationId xmlns:a16="http://schemas.microsoft.com/office/drawing/2014/main" id="{00000000-0008-0000-0000-00007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092" y="620"/>
                <a:ext cx="91" cy="307"/>
              </a:xfrm>
              <a:custGeom>
                <a:avLst/>
                <a:gdLst>
                  <a:gd name="T0" fmla="*/ 91 w 91"/>
                  <a:gd name="T1" fmla="*/ 307 h 307"/>
                  <a:gd name="T2" fmla="*/ 81 w 91"/>
                  <a:gd name="T3" fmla="*/ 307 h 307"/>
                  <a:gd name="T4" fmla="*/ 0 w 91"/>
                  <a:gd name="T5" fmla="*/ 307 h 307"/>
                  <a:gd name="T6" fmla="*/ 81 w 91"/>
                  <a:gd name="T7" fmla="*/ 0 h 307"/>
                  <a:gd name="T8" fmla="*/ 91 w 91"/>
                  <a:gd name="T9" fmla="*/ 0 h 307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1"/>
                  <a:gd name="T16" fmla="*/ 0 h 307"/>
                  <a:gd name="T17" fmla="*/ 91 w 91"/>
                  <a:gd name="T18" fmla="*/ 307 h 307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1" h="307">
                    <a:moveTo>
                      <a:pt x="91" y="307"/>
                    </a:moveTo>
                    <a:lnTo>
                      <a:pt x="81" y="307"/>
                    </a:lnTo>
                    <a:lnTo>
                      <a:pt x="0" y="307"/>
                    </a:lnTo>
                    <a:lnTo>
                      <a:pt x="81" y="0"/>
                    </a:lnTo>
                    <a:lnTo>
                      <a:pt x="9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106" name="Freeform 20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9960" y="722"/>
              <a:ext cx="51" cy="39"/>
            </a:xfrm>
            <a:custGeom>
              <a:avLst/>
              <a:gdLst>
                <a:gd name="T0" fmla="*/ 10 w 51"/>
                <a:gd name="T1" fmla="*/ 0 h 39"/>
                <a:gd name="T2" fmla="*/ 19 w 51"/>
                <a:gd name="T3" fmla="*/ 0 h 39"/>
                <a:gd name="T4" fmla="*/ 22 w 51"/>
                <a:gd name="T5" fmla="*/ 0 h 39"/>
                <a:gd name="T6" fmla="*/ 51 w 51"/>
                <a:gd name="T7" fmla="*/ 15 h 39"/>
                <a:gd name="T8" fmla="*/ 51 w 51"/>
                <a:gd name="T9" fmla="*/ 17 h 39"/>
                <a:gd name="T10" fmla="*/ 8 w 51"/>
                <a:gd name="T11" fmla="*/ 39 h 39"/>
                <a:gd name="T12" fmla="*/ 0 w 51"/>
                <a:gd name="T13" fmla="*/ 39 h 39"/>
                <a:gd name="T14" fmla="*/ 10 w 51"/>
                <a:gd name="T15" fmla="*/ 0 h 3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1"/>
                <a:gd name="T25" fmla="*/ 0 h 39"/>
                <a:gd name="T26" fmla="*/ 51 w 51"/>
                <a:gd name="T27" fmla="*/ 39 h 3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1" h="39">
                  <a:moveTo>
                    <a:pt x="10" y="0"/>
                  </a:moveTo>
                  <a:lnTo>
                    <a:pt x="19" y="0"/>
                  </a:lnTo>
                  <a:lnTo>
                    <a:pt x="22" y="0"/>
                  </a:lnTo>
                  <a:lnTo>
                    <a:pt x="51" y="15"/>
                  </a:lnTo>
                  <a:lnTo>
                    <a:pt x="51" y="17"/>
                  </a:lnTo>
                  <a:lnTo>
                    <a:pt x="8" y="39"/>
                  </a:lnTo>
                  <a:lnTo>
                    <a:pt x="0" y="39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7" name="Freeform 21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>
              <a:spLocks/>
            </xdr:cNvSpPr>
          </xdr:nvSpPr>
          <xdr:spPr bwMode="auto">
            <a:xfrm>
              <a:off x="9621" y="736"/>
              <a:ext cx="46" cy="68"/>
            </a:xfrm>
            <a:custGeom>
              <a:avLst/>
              <a:gdLst>
                <a:gd name="T0" fmla="*/ 39 w 46"/>
                <a:gd name="T1" fmla="*/ 0 h 68"/>
                <a:gd name="T2" fmla="*/ 44 w 46"/>
                <a:gd name="T3" fmla="*/ 0 h 68"/>
                <a:gd name="T4" fmla="*/ 44 w 46"/>
                <a:gd name="T5" fmla="*/ 1 h 68"/>
                <a:gd name="T6" fmla="*/ 43 w 46"/>
                <a:gd name="T7" fmla="*/ 3 h 68"/>
                <a:gd name="T8" fmla="*/ 43 w 46"/>
                <a:gd name="T9" fmla="*/ 17 h 68"/>
                <a:gd name="T10" fmla="*/ 43 w 46"/>
                <a:gd name="T11" fmla="*/ 19 h 68"/>
                <a:gd name="T12" fmla="*/ 44 w 46"/>
                <a:gd name="T13" fmla="*/ 29 h 68"/>
                <a:gd name="T14" fmla="*/ 46 w 46"/>
                <a:gd name="T15" fmla="*/ 68 h 68"/>
                <a:gd name="T16" fmla="*/ 0 w 46"/>
                <a:gd name="T17" fmla="*/ 68 h 68"/>
                <a:gd name="T18" fmla="*/ 39 w 46"/>
                <a:gd name="T19" fmla="*/ 0 h 6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6"/>
                <a:gd name="T31" fmla="*/ 0 h 68"/>
                <a:gd name="T32" fmla="*/ 46 w 46"/>
                <a:gd name="T33" fmla="*/ 68 h 6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6" h="68">
                  <a:moveTo>
                    <a:pt x="39" y="0"/>
                  </a:moveTo>
                  <a:lnTo>
                    <a:pt x="44" y="0"/>
                  </a:lnTo>
                  <a:lnTo>
                    <a:pt x="44" y="1"/>
                  </a:lnTo>
                  <a:lnTo>
                    <a:pt x="43" y="3"/>
                  </a:lnTo>
                  <a:lnTo>
                    <a:pt x="43" y="17"/>
                  </a:lnTo>
                  <a:lnTo>
                    <a:pt x="43" y="19"/>
                  </a:lnTo>
                  <a:lnTo>
                    <a:pt x="44" y="29"/>
                  </a:lnTo>
                  <a:lnTo>
                    <a:pt x="46" y="68"/>
                  </a:lnTo>
                  <a:lnTo>
                    <a:pt x="0" y="68"/>
                  </a:lnTo>
                  <a:lnTo>
                    <a:pt x="3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84" name="Group 2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GrpSpPr>
            <a:grpSpLocks/>
          </xdr:cNvGrpSpPr>
        </xdr:nvGrpSpPr>
        <xdr:grpSpPr bwMode="auto">
          <a:xfrm>
            <a:off x="6841715" y="95250"/>
            <a:ext cx="777030" cy="208749"/>
            <a:chOff x="10278" y="610"/>
            <a:chExt cx="1276" cy="329"/>
          </a:xfrm>
        </xdr:grpSpPr>
        <xdr:grpSp>
          <xdr:nvGrpSpPr>
            <xdr:cNvPr id="85" name="Group 25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8" y="620"/>
              <a:ext cx="920" cy="307"/>
              <a:chOff x="10288" y="620"/>
              <a:chExt cx="920" cy="307"/>
            </a:xfrm>
          </xdr:grpSpPr>
          <xdr:sp macro="" textlink="">
            <xdr:nvSpPr>
              <xdr:cNvPr id="86" name="Freeform 26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114" y="620"/>
                <a:ext cx="94" cy="307"/>
              </a:xfrm>
              <a:custGeom>
                <a:avLst/>
                <a:gdLst>
                  <a:gd name="T0" fmla="*/ 94 w 94"/>
                  <a:gd name="T1" fmla="*/ 0 h 307"/>
                  <a:gd name="T2" fmla="*/ 13 w 94"/>
                  <a:gd name="T3" fmla="*/ 307 h 307"/>
                  <a:gd name="T4" fmla="*/ 0 w 94"/>
                  <a:gd name="T5" fmla="*/ 307 h 307"/>
                  <a:gd name="T6" fmla="*/ 0 w 94"/>
                  <a:gd name="T7" fmla="*/ 0 h 307"/>
                  <a:gd name="T8" fmla="*/ 13 w 94"/>
                  <a:gd name="T9" fmla="*/ 0 h 307"/>
                  <a:gd name="T10" fmla="*/ 94 w 94"/>
                  <a:gd name="T11" fmla="*/ 0 h 307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94"/>
                  <a:gd name="T19" fmla="*/ 0 h 307"/>
                  <a:gd name="T20" fmla="*/ 94 w 94"/>
                  <a:gd name="T21" fmla="*/ 307 h 307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94" h="307">
                    <a:moveTo>
                      <a:pt x="94" y="0"/>
                    </a:moveTo>
                    <a:lnTo>
                      <a:pt x="13" y="307"/>
                    </a:lnTo>
                    <a:lnTo>
                      <a:pt x="0" y="307"/>
                    </a:lnTo>
                    <a:lnTo>
                      <a:pt x="0" y="0"/>
                    </a:lnTo>
                    <a:lnTo>
                      <a:pt x="13" y="0"/>
                    </a:lnTo>
                    <a:lnTo>
                      <a:pt x="94" y="0"/>
                    </a:lnTo>
                    <a:close/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7" name="Freeform 27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083" y="666"/>
                <a:ext cx="31" cy="261"/>
              </a:xfrm>
              <a:custGeom>
                <a:avLst/>
                <a:gdLst>
                  <a:gd name="T0" fmla="*/ 31 w 31"/>
                  <a:gd name="T1" fmla="*/ 261 h 261"/>
                  <a:gd name="T2" fmla="*/ 31 w 31"/>
                  <a:gd name="T3" fmla="*/ 261 h 261"/>
                  <a:gd name="T4" fmla="*/ 0 w 31"/>
                  <a:gd name="T5" fmla="*/ 261 h 261"/>
                  <a:gd name="T6" fmla="*/ 0 w 31"/>
                  <a:gd name="T7" fmla="*/ 78 h 261"/>
                  <a:gd name="T8" fmla="*/ 12 w 31"/>
                  <a:gd name="T9" fmla="*/ 86 h 261"/>
                  <a:gd name="T10" fmla="*/ 31 w 31"/>
                  <a:gd name="T11" fmla="*/ 0 h 261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61"/>
                  <a:gd name="T20" fmla="*/ 31 w 31"/>
                  <a:gd name="T21" fmla="*/ 261 h 261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61">
                    <a:moveTo>
                      <a:pt x="31" y="261"/>
                    </a:moveTo>
                    <a:lnTo>
                      <a:pt x="31" y="261"/>
                    </a:lnTo>
                    <a:lnTo>
                      <a:pt x="0" y="261"/>
                    </a:lnTo>
                    <a:lnTo>
                      <a:pt x="0" y="78"/>
                    </a:lnTo>
                    <a:lnTo>
                      <a:pt x="12" y="86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8" name="Freeform 28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56" y="620"/>
                <a:ext cx="258" cy="128"/>
              </a:xfrm>
              <a:custGeom>
                <a:avLst/>
                <a:gdLst>
                  <a:gd name="T0" fmla="*/ 258 w 258"/>
                  <a:gd name="T1" fmla="*/ 46 h 128"/>
                  <a:gd name="T2" fmla="*/ 195 w 258"/>
                  <a:gd name="T3" fmla="*/ 37 h 128"/>
                  <a:gd name="T4" fmla="*/ 184 w 258"/>
                  <a:gd name="T5" fmla="*/ 37 h 128"/>
                  <a:gd name="T6" fmla="*/ 170 w 258"/>
                  <a:gd name="T7" fmla="*/ 38 h 128"/>
                  <a:gd name="T8" fmla="*/ 104 w 258"/>
                  <a:gd name="T9" fmla="*/ 50 h 128"/>
                  <a:gd name="T10" fmla="*/ 47 w 258"/>
                  <a:gd name="T11" fmla="*/ 78 h 128"/>
                  <a:gd name="T12" fmla="*/ 0 w 258"/>
                  <a:gd name="T13" fmla="*/ 127 h 128"/>
                  <a:gd name="T14" fmla="*/ 0 w 258"/>
                  <a:gd name="T15" fmla="*/ 128 h 128"/>
                  <a:gd name="T16" fmla="*/ 0 w 258"/>
                  <a:gd name="T17" fmla="*/ 0 h 128"/>
                  <a:gd name="T18" fmla="*/ 255 w 258"/>
                  <a:gd name="T19" fmla="*/ 0 h 128"/>
                  <a:gd name="T20" fmla="*/ 258 w 258"/>
                  <a:gd name="T21" fmla="*/ 0 h 128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58"/>
                  <a:gd name="T34" fmla="*/ 0 h 128"/>
                  <a:gd name="T35" fmla="*/ 258 w 258"/>
                  <a:gd name="T36" fmla="*/ 128 h 128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58" h="128">
                    <a:moveTo>
                      <a:pt x="258" y="46"/>
                    </a:moveTo>
                    <a:lnTo>
                      <a:pt x="195" y="37"/>
                    </a:lnTo>
                    <a:lnTo>
                      <a:pt x="184" y="37"/>
                    </a:lnTo>
                    <a:lnTo>
                      <a:pt x="170" y="38"/>
                    </a:lnTo>
                    <a:lnTo>
                      <a:pt x="104" y="50"/>
                    </a:lnTo>
                    <a:lnTo>
                      <a:pt x="47" y="78"/>
                    </a:lnTo>
                    <a:lnTo>
                      <a:pt x="0" y="127"/>
                    </a:lnTo>
                    <a:lnTo>
                      <a:pt x="0" y="128"/>
                    </a:lnTo>
                    <a:lnTo>
                      <a:pt x="0" y="0"/>
                    </a:lnTo>
                    <a:lnTo>
                      <a:pt x="255" y="0"/>
                    </a:lnTo>
                    <a:lnTo>
                      <a:pt x="25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9" name="Freeform 29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794"/>
                <a:ext cx="242" cy="133"/>
              </a:xfrm>
              <a:custGeom>
                <a:avLst/>
                <a:gdLst>
                  <a:gd name="T0" fmla="*/ 242 w 242"/>
                  <a:gd name="T1" fmla="*/ 133 h 133"/>
                  <a:gd name="T2" fmla="*/ 242 w 242"/>
                  <a:gd name="T3" fmla="*/ 133 h 133"/>
                  <a:gd name="T4" fmla="*/ 0 w 242"/>
                  <a:gd name="T5" fmla="*/ 133 h 133"/>
                  <a:gd name="T6" fmla="*/ 0 w 242"/>
                  <a:gd name="T7" fmla="*/ 0 h 133"/>
                  <a:gd name="T8" fmla="*/ 28 w 242"/>
                  <a:gd name="T9" fmla="*/ 63 h 133"/>
                  <a:gd name="T10" fmla="*/ 83 w 242"/>
                  <a:gd name="T11" fmla="*/ 90 h 133"/>
                  <a:gd name="T12" fmla="*/ 133 w 242"/>
                  <a:gd name="T13" fmla="*/ 96 h 133"/>
                  <a:gd name="T14" fmla="*/ 136 w 242"/>
                  <a:gd name="T15" fmla="*/ 96 h 133"/>
                  <a:gd name="T16" fmla="*/ 198 w 242"/>
                  <a:gd name="T17" fmla="*/ 91 h 133"/>
                  <a:gd name="T18" fmla="*/ 217 w 242"/>
                  <a:gd name="T19" fmla="*/ 87 h 133"/>
                  <a:gd name="T20" fmla="*/ 242 w 242"/>
                  <a:gd name="T21" fmla="*/ 2 h 133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42"/>
                  <a:gd name="T34" fmla="*/ 0 h 133"/>
                  <a:gd name="T35" fmla="*/ 242 w 242"/>
                  <a:gd name="T36" fmla="*/ 133 h 133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42" h="133">
                    <a:moveTo>
                      <a:pt x="242" y="133"/>
                    </a:moveTo>
                    <a:lnTo>
                      <a:pt x="242" y="133"/>
                    </a:lnTo>
                    <a:lnTo>
                      <a:pt x="0" y="133"/>
                    </a:lnTo>
                    <a:lnTo>
                      <a:pt x="0" y="0"/>
                    </a:lnTo>
                    <a:lnTo>
                      <a:pt x="28" y="63"/>
                    </a:lnTo>
                    <a:lnTo>
                      <a:pt x="83" y="90"/>
                    </a:lnTo>
                    <a:lnTo>
                      <a:pt x="133" y="96"/>
                    </a:lnTo>
                    <a:lnTo>
                      <a:pt x="136" y="96"/>
                    </a:lnTo>
                    <a:lnTo>
                      <a:pt x="198" y="91"/>
                    </a:lnTo>
                    <a:lnTo>
                      <a:pt x="217" y="87"/>
                    </a:lnTo>
                    <a:lnTo>
                      <a:pt x="242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0" name="Freeform 30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959" y="729"/>
                <a:ext cx="124" cy="88"/>
              </a:xfrm>
              <a:custGeom>
                <a:avLst/>
                <a:gdLst>
                  <a:gd name="T0" fmla="*/ 124 w 124"/>
                  <a:gd name="T1" fmla="*/ 68 h 88"/>
                  <a:gd name="T2" fmla="*/ 118 w 124"/>
                  <a:gd name="T3" fmla="*/ 71 h 88"/>
                  <a:gd name="T4" fmla="*/ 115 w 124"/>
                  <a:gd name="T5" fmla="*/ 72 h 88"/>
                  <a:gd name="T6" fmla="*/ 104 w 124"/>
                  <a:gd name="T7" fmla="*/ 78 h 88"/>
                  <a:gd name="T8" fmla="*/ 101 w 124"/>
                  <a:gd name="T9" fmla="*/ 79 h 88"/>
                  <a:gd name="T10" fmla="*/ 97 w 124"/>
                  <a:gd name="T11" fmla="*/ 80 h 88"/>
                  <a:gd name="T12" fmla="*/ 94 w 124"/>
                  <a:gd name="T13" fmla="*/ 82 h 88"/>
                  <a:gd name="T14" fmla="*/ 90 w 124"/>
                  <a:gd name="T15" fmla="*/ 83 h 88"/>
                  <a:gd name="T16" fmla="*/ 87 w 124"/>
                  <a:gd name="T17" fmla="*/ 84 h 88"/>
                  <a:gd name="T18" fmla="*/ 75 w 124"/>
                  <a:gd name="T19" fmla="*/ 86 h 88"/>
                  <a:gd name="T20" fmla="*/ 69 w 124"/>
                  <a:gd name="T21" fmla="*/ 87 h 88"/>
                  <a:gd name="T22" fmla="*/ 65 w 124"/>
                  <a:gd name="T23" fmla="*/ 88 h 88"/>
                  <a:gd name="T24" fmla="*/ 61 w 124"/>
                  <a:gd name="T25" fmla="*/ 88 h 88"/>
                  <a:gd name="T26" fmla="*/ 57 w 124"/>
                  <a:gd name="T27" fmla="*/ 88 h 88"/>
                  <a:gd name="T28" fmla="*/ 53 w 124"/>
                  <a:gd name="T29" fmla="*/ 88 h 88"/>
                  <a:gd name="T30" fmla="*/ 48 w 124"/>
                  <a:gd name="T31" fmla="*/ 88 h 88"/>
                  <a:gd name="T32" fmla="*/ 43 w 124"/>
                  <a:gd name="T33" fmla="*/ 88 h 88"/>
                  <a:gd name="T34" fmla="*/ 38 w 124"/>
                  <a:gd name="T35" fmla="*/ 87 h 88"/>
                  <a:gd name="T36" fmla="*/ 34 w 124"/>
                  <a:gd name="T37" fmla="*/ 86 h 88"/>
                  <a:gd name="T38" fmla="*/ 30 w 124"/>
                  <a:gd name="T39" fmla="*/ 85 h 88"/>
                  <a:gd name="T40" fmla="*/ 25 w 124"/>
                  <a:gd name="T41" fmla="*/ 83 h 88"/>
                  <a:gd name="T42" fmla="*/ 22 w 124"/>
                  <a:gd name="T43" fmla="*/ 82 h 88"/>
                  <a:gd name="T44" fmla="*/ 18 w 124"/>
                  <a:gd name="T45" fmla="*/ 80 h 88"/>
                  <a:gd name="T46" fmla="*/ 15 w 124"/>
                  <a:gd name="T47" fmla="*/ 78 h 88"/>
                  <a:gd name="T48" fmla="*/ 12 w 124"/>
                  <a:gd name="T49" fmla="*/ 76 h 88"/>
                  <a:gd name="T50" fmla="*/ 2 w 124"/>
                  <a:gd name="T51" fmla="*/ 63 h 88"/>
                  <a:gd name="T52" fmla="*/ 0 w 124"/>
                  <a:gd name="T53" fmla="*/ 52 h 88"/>
                  <a:gd name="T54" fmla="*/ 3 w 124"/>
                  <a:gd name="T55" fmla="*/ 39 h 88"/>
                  <a:gd name="T56" fmla="*/ 12 w 124"/>
                  <a:gd name="T57" fmla="*/ 26 h 88"/>
                  <a:gd name="T58" fmla="*/ 15 w 124"/>
                  <a:gd name="T59" fmla="*/ 23 h 88"/>
                  <a:gd name="T60" fmla="*/ 18 w 124"/>
                  <a:gd name="T61" fmla="*/ 20 h 88"/>
                  <a:gd name="T62" fmla="*/ 40 w 124"/>
                  <a:gd name="T63" fmla="*/ 7 h 88"/>
                  <a:gd name="T64" fmla="*/ 45 w 124"/>
                  <a:gd name="T65" fmla="*/ 5 h 88"/>
                  <a:gd name="T66" fmla="*/ 49 w 124"/>
                  <a:gd name="T67" fmla="*/ 4 h 88"/>
                  <a:gd name="T68" fmla="*/ 54 w 124"/>
                  <a:gd name="T69" fmla="*/ 3 h 88"/>
                  <a:gd name="T70" fmla="*/ 59 w 124"/>
                  <a:gd name="T71" fmla="*/ 2 h 88"/>
                  <a:gd name="T72" fmla="*/ 75 w 124"/>
                  <a:gd name="T73" fmla="*/ 0 h 88"/>
                  <a:gd name="T74" fmla="*/ 89 w 124"/>
                  <a:gd name="T75" fmla="*/ 2 h 88"/>
                  <a:gd name="T76" fmla="*/ 93 w 124"/>
                  <a:gd name="T77" fmla="*/ 2 h 88"/>
                  <a:gd name="T78" fmla="*/ 108 w 124"/>
                  <a:gd name="T79" fmla="*/ 7 h 88"/>
                  <a:gd name="T80" fmla="*/ 111 w 124"/>
                  <a:gd name="T81" fmla="*/ 8 h 88"/>
                  <a:gd name="T82" fmla="*/ 114 w 124"/>
                  <a:gd name="T83" fmla="*/ 9 h 88"/>
                  <a:gd name="T84" fmla="*/ 118 w 124"/>
                  <a:gd name="T85" fmla="*/ 11 h 88"/>
                  <a:gd name="T86" fmla="*/ 121 w 124"/>
                  <a:gd name="T87" fmla="*/ 13 h 88"/>
                  <a:gd name="T88" fmla="*/ 124 w 124"/>
                  <a:gd name="T89" fmla="*/ 15 h 8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24"/>
                  <a:gd name="T136" fmla="*/ 0 h 88"/>
                  <a:gd name="T137" fmla="*/ 124 w 124"/>
                  <a:gd name="T138" fmla="*/ 88 h 8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24" h="88">
                    <a:moveTo>
                      <a:pt x="124" y="67"/>
                    </a:moveTo>
                    <a:lnTo>
                      <a:pt x="124" y="68"/>
                    </a:lnTo>
                    <a:lnTo>
                      <a:pt x="121" y="69"/>
                    </a:lnTo>
                    <a:lnTo>
                      <a:pt x="118" y="71"/>
                    </a:lnTo>
                    <a:lnTo>
                      <a:pt x="115" y="72"/>
                    </a:lnTo>
                    <a:lnTo>
                      <a:pt x="106" y="77"/>
                    </a:lnTo>
                    <a:lnTo>
                      <a:pt x="104" y="78"/>
                    </a:lnTo>
                    <a:lnTo>
                      <a:pt x="103" y="78"/>
                    </a:lnTo>
                    <a:lnTo>
                      <a:pt x="101" y="79"/>
                    </a:lnTo>
                    <a:lnTo>
                      <a:pt x="100" y="79"/>
                    </a:lnTo>
                    <a:lnTo>
                      <a:pt x="97" y="80"/>
                    </a:lnTo>
                    <a:lnTo>
                      <a:pt x="96" y="81"/>
                    </a:lnTo>
                    <a:lnTo>
                      <a:pt x="94" y="82"/>
                    </a:lnTo>
                    <a:lnTo>
                      <a:pt x="93" y="82"/>
                    </a:lnTo>
                    <a:lnTo>
                      <a:pt x="90" y="83"/>
                    </a:lnTo>
                    <a:lnTo>
                      <a:pt x="89" y="83"/>
                    </a:lnTo>
                    <a:lnTo>
                      <a:pt x="87" y="84"/>
                    </a:lnTo>
                    <a:lnTo>
                      <a:pt x="86" y="84"/>
                    </a:lnTo>
                    <a:lnTo>
                      <a:pt x="75" y="86"/>
                    </a:lnTo>
                    <a:lnTo>
                      <a:pt x="72" y="87"/>
                    </a:lnTo>
                    <a:lnTo>
                      <a:pt x="69" y="87"/>
                    </a:lnTo>
                    <a:lnTo>
                      <a:pt x="65" y="88"/>
                    </a:lnTo>
                    <a:lnTo>
                      <a:pt x="64" y="88"/>
                    </a:lnTo>
                    <a:lnTo>
                      <a:pt x="61" y="88"/>
                    </a:lnTo>
                    <a:lnTo>
                      <a:pt x="59" y="88"/>
                    </a:lnTo>
                    <a:lnTo>
                      <a:pt x="57" y="88"/>
                    </a:lnTo>
                    <a:lnTo>
                      <a:pt x="54" y="88"/>
                    </a:lnTo>
                    <a:lnTo>
                      <a:pt x="53" y="88"/>
                    </a:lnTo>
                    <a:lnTo>
                      <a:pt x="49" y="88"/>
                    </a:lnTo>
                    <a:lnTo>
                      <a:pt x="48" y="88"/>
                    </a:lnTo>
                    <a:lnTo>
                      <a:pt x="45" y="88"/>
                    </a:lnTo>
                    <a:lnTo>
                      <a:pt x="43" y="88"/>
                    </a:lnTo>
                    <a:lnTo>
                      <a:pt x="40" y="87"/>
                    </a:lnTo>
                    <a:lnTo>
                      <a:pt x="38" y="87"/>
                    </a:lnTo>
                    <a:lnTo>
                      <a:pt x="36" y="86"/>
                    </a:lnTo>
                    <a:lnTo>
                      <a:pt x="34" y="86"/>
                    </a:lnTo>
                    <a:lnTo>
                      <a:pt x="31" y="85"/>
                    </a:lnTo>
                    <a:lnTo>
                      <a:pt x="30" y="85"/>
                    </a:lnTo>
                    <a:lnTo>
                      <a:pt x="27" y="84"/>
                    </a:lnTo>
                    <a:lnTo>
                      <a:pt x="25" y="83"/>
                    </a:lnTo>
                    <a:lnTo>
                      <a:pt x="23" y="83"/>
                    </a:lnTo>
                    <a:lnTo>
                      <a:pt x="22" y="82"/>
                    </a:lnTo>
                    <a:lnTo>
                      <a:pt x="20" y="81"/>
                    </a:lnTo>
                    <a:lnTo>
                      <a:pt x="18" y="80"/>
                    </a:lnTo>
                    <a:lnTo>
                      <a:pt x="16" y="79"/>
                    </a:lnTo>
                    <a:lnTo>
                      <a:pt x="15" y="78"/>
                    </a:lnTo>
                    <a:lnTo>
                      <a:pt x="13" y="77"/>
                    </a:lnTo>
                    <a:lnTo>
                      <a:pt x="12" y="76"/>
                    </a:lnTo>
                    <a:lnTo>
                      <a:pt x="10" y="74"/>
                    </a:lnTo>
                    <a:lnTo>
                      <a:pt x="2" y="63"/>
                    </a:lnTo>
                    <a:lnTo>
                      <a:pt x="1" y="62"/>
                    </a:lnTo>
                    <a:lnTo>
                      <a:pt x="0" y="52"/>
                    </a:lnTo>
                    <a:lnTo>
                      <a:pt x="0" y="50"/>
                    </a:lnTo>
                    <a:lnTo>
                      <a:pt x="3" y="39"/>
                    </a:lnTo>
                    <a:lnTo>
                      <a:pt x="3" y="37"/>
                    </a:lnTo>
                    <a:lnTo>
                      <a:pt x="12" y="26"/>
                    </a:lnTo>
                    <a:lnTo>
                      <a:pt x="13" y="24"/>
                    </a:lnTo>
                    <a:lnTo>
                      <a:pt x="15" y="23"/>
                    </a:lnTo>
                    <a:lnTo>
                      <a:pt x="16" y="21"/>
                    </a:lnTo>
                    <a:lnTo>
                      <a:pt x="18" y="20"/>
                    </a:lnTo>
                    <a:lnTo>
                      <a:pt x="38" y="8"/>
                    </a:lnTo>
                    <a:lnTo>
                      <a:pt x="40" y="7"/>
                    </a:lnTo>
                    <a:lnTo>
                      <a:pt x="43" y="6"/>
                    </a:lnTo>
                    <a:lnTo>
                      <a:pt x="45" y="5"/>
                    </a:lnTo>
                    <a:lnTo>
                      <a:pt x="48" y="4"/>
                    </a:lnTo>
                    <a:lnTo>
                      <a:pt x="49" y="4"/>
                    </a:lnTo>
                    <a:lnTo>
                      <a:pt x="53" y="3"/>
                    </a:lnTo>
                    <a:lnTo>
                      <a:pt x="54" y="3"/>
                    </a:lnTo>
                    <a:lnTo>
                      <a:pt x="57" y="2"/>
                    </a:lnTo>
                    <a:lnTo>
                      <a:pt x="59" y="2"/>
                    </a:lnTo>
                    <a:lnTo>
                      <a:pt x="72" y="1"/>
                    </a:lnTo>
                    <a:lnTo>
                      <a:pt x="75" y="0"/>
                    </a:lnTo>
                    <a:lnTo>
                      <a:pt x="87" y="1"/>
                    </a:lnTo>
                    <a:lnTo>
                      <a:pt x="89" y="2"/>
                    </a:lnTo>
                    <a:lnTo>
                      <a:pt x="90" y="2"/>
                    </a:lnTo>
                    <a:lnTo>
                      <a:pt x="93" y="2"/>
                    </a:lnTo>
                    <a:lnTo>
                      <a:pt x="94" y="2"/>
                    </a:lnTo>
                    <a:lnTo>
                      <a:pt x="108" y="7"/>
                    </a:lnTo>
                    <a:lnTo>
                      <a:pt x="109" y="7"/>
                    </a:lnTo>
                    <a:lnTo>
                      <a:pt x="111" y="8"/>
                    </a:lnTo>
                    <a:lnTo>
                      <a:pt x="112" y="8"/>
                    </a:lnTo>
                    <a:lnTo>
                      <a:pt x="114" y="9"/>
                    </a:lnTo>
                    <a:lnTo>
                      <a:pt x="115" y="10"/>
                    </a:lnTo>
                    <a:lnTo>
                      <a:pt x="118" y="11"/>
                    </a:lnTo>
                    <a:lnTo>
                      <a:pt x="121" y="13"/>
                    </a:lnTo>
                    <a:lnTo>
                      <a:pt x="124" y="14"/>
                    </a:lnTo>
                    <a:lnTo>
                      <a:pt x="124" y="15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1" name="Freeform 31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661"/>
                <a:ext cx="15" cy="133"/>
              </a:xfrm>
              <a:custGeom>
                <a:avLst/>
                <a:gdLst>
                  <a:gd name="T0" fmla="*/ 15 w 15"/>
                  <a:gd name="T1" fmla="*/ 87 h 133"/>
                  <a:gd name="T2" fmla="*/ 0 w 15"/>
                  <a:gd name="T3" fmla="*/ 133 h 133"/>
                  <a:gd name="T4" fmla="*/ 0 w 15"/>
                  <a:gd name="T5" fmla="*/ 56 h 133"/>
                  <a:gd name="T6" fmla="*/ 1 w 15"/>
                  <a:gd name="T7" fmla="*/ 52 h 133"/>
                  <a:gd name="T8" fmla="*/ 3 w 15"/>
                  <a:gd name="T9" fmla="*/ 45 h 133"/>
                  <a:gd name="T10" fmla="*/ 6 w 15"/>
                  <a:gd name="T11" fmla="*/ 33 h 133"/>
                  <a:gd name="T12" fmla="*/ 10 w 15"/>
                  <a:gd name="T13" fmla="*/ 17 h 133"/>
                  <a:gd name="T14" fmla="*/ 15 w 15"/>
                  <a:gd name="T15" fmla="*/ 0 h 133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5"/>
                  <a:gd name="T25" fmla="*/ 0 h 133"/>
                  <a:gd name="T26" fmla="*/ 15 w 15"/>
                  <a:gd name="T27" fmla="*/ 133 h 133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5" h="133">
                    <a:moveTo>
                      <a:pt x="15" y="87"/>
                    </a:moveTo>
                    <a:lnTo>
                      <a:pt x="0" y="133"/>
                    </a:lnTo>
                    <a:lnTo>
                      <a:pt x="0" y="56"/>
                    </a:lnTo>
                    <a:lnTo>
                      <a:pt x="1" y="52"/>
                    </a:lnTo>
                    <a:lnTo>
                      <a:pt x="3" y="45"/>
                    </a:lnTo>
                    <a:lnTo>
                      <a:pt x="6" y="33"/>
                    </a:lnTo>
                    <a:lnTo>
                      <a:pt x="10" y="17"/>
                    </a:lnTo>
                    <a:lnTo>
                      <a:pt x="15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2" name="Freeform 32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15" y="620"/>
                <a:ext cx="241" cy="149"/>
              </a:xfrm>
              <a:custGeom>
                <a:avLst/>
                <a:gdLst>
                  <a:gd name="T0" fmla="*/ 241 w 241"/>
                  <a:gd name="T1" fmla="*/ 41 h 149"/>
                  <a:gd name="T2" fmla="*/ 28 w 241"/>
                  <a:gd name="T3" fmla="*/ 41 h 149"/>
                  <a:gd name="T4" fmla="*/ 0 w 241"/>
                  <a:gd name="T5" fmla="*/ 149 h 149"/>
                  <a:gd name="T6" fmla="*/ 0 w 241"/>
                  <a:gd name="T7" fmla="*/ 0 h 149"/>
                  <a:gd name="T8" fmla="*/ 28 w 241"/>
                  <a:gd name="T9" fmla="*/ 0 h 149"/>
                  <a:gd name="T10" fmla="*/ 241 w 241"/>
                  <a:gd name="T11" fmla="*/ 0 h 149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41"/>
                  <a:gd name="T19" fmla="*/ 0 h 149"/>
                  <a:gd name="T20" fmla="*/ 241 w 241"/>
                  <a:gd name="T21" fmla="*/ 149 h 149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41" h="149">
                    <a:moveTo>
                      <a:pt x="241" y="41"/>
                    </a:moveTo>
                    <a:lnTo>
                      <a:pt x="28" y="41"/>
                    </a:lnTo>
                    <a:lnTo>
                      <a:pt x="0" y="149"/>
                    </a:lnTo>
                    <a:lnTo>
                      <a:pt x="0" y="0"/>
                    </a:lnTo>
                    <a:lnTo>
                      <a:pt x="28" y="0"/>
                    </a:lnTo>
                    <a:lnTo>
                      <a:pt x="24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3" name="Freeform 33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25" y="717"/>
                <a:ext cx="16" cy="210"/>
              </a:xfrm>
              <a:custGeom>
                <a:avLst/>
                <a:gdLst>
                  <a:gd name="T0" fmla="*/ 16 w 16"/>
                  <a:gd name="T1" fmla="*/ 210 h 210"/>
                  <a:gd name="T2" fmla="*/ 14 w 16"/>
                  <a:gd name="T3" fmla="*/ 210 h 210"/>
                  <a:gd name="T4" fmla="*/ 0 w 16"/>
                  <a:gd name="T5" fmla="*/ 210 h 210"/>
                  <a:gd name="T6" fmla="*/ 0 w 16"/>
                  <a:gd name="T7" fmla="*/ 5 h 210"/>
                  <a:gd name="T8" fmla="*/ 14 w 16"/>
                  <a:gd name="T9" fmla="*/ 5 h 210"/>
                  <a:gd name="T10" fmla="*/ 16 w 16"/>
                  <a:gd name="T11" fmla="*/ 0 h 210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6"/>
                  <a:gd name="T19" fmla="*/ 0 h 210"/>
                  <a:gd name="T20" fmla="*/ 16 w 16"/>
                  <a:gd name="T21" fmla="*/ 210 h 210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6" h="210">
                    <a:moveTo>
                      <a:pt x="16" y="210"/>
                    </a:moveTo>
                    <a:lnTo>
                      <a:pt x="14" y="210"/>
                    </a:lnTo>
                    <a:lnTo>
                      <a:pt x="0" y="210"/>
                    </a:lnTo>
                    <a:lnTo>
                      <a:pt x="0" y="5"/>
                    </a:lnTo>
                    <a:lnTo>
                      <a:pt x="14" y="5"/>
                    </a:lnTo>
                    <a:lnTo>
                      <a:pt x="16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4" name="Freeform 34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16" y="744"/>
                <a:ext cx="9" cy="183"/>
              </a:xfrm>
              <a:custGeom>
                <a:avLst/>
                <a:gdLst>
                  <a:gd name="T0" fmla="*/ 9 w 9"/>
                  <a:gd name="T1" fmla="*/ 183 h 183"/>
                  <a:gd name="T2" fmla="*/ 0 w 9"/>
                  <a:gd name="T3" fmla="*/ 183 h 183"/>
                  <a:gd name="T4" fmla="*/ 0 w 9"/>
                  <a:gd name="T5" fmla="*/ 36 h 183"/>
                  <a:gd name="T6" fmla="*/ 9 w 9"/>
                  <a:gd name="T7" fmla="*/ 0 h 18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9"/>
                  <a:gd name="T13" fmla="*/ 0 h 183"/>
                  <a:gd name="T14" fmla="*/ 9 w 9"/>
                  <a:gd name="T15" fmla="*/ 183 h 18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9" h="183">
                    <a:moveTo>
                      <a:pt x="9" y="183"/>
                    </a:moveTo>
                    <a:lnTo>
                      <a:pt x="0" y="183"/>
                    </a:lnTo>
                    <a:lnTo>
                      <a:pt x="0" y="36"/>
                    </a:lnTo>
                    <a:lnTo>
                      <a:pt x="9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5" name="Freeform 35">
                <a:extLst>
                  <a:ext uri="{FF2B5EF4-FFF2-40B4-BE49-F238E27FC236}">
                    <a16:creationId xmlns:a16="http://schemas.microsoft.com/office/drawing/2014/main" id="{00000000-0008-0000-0000-00005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37" y="722"/>
                <a:ext cx="88" cy="22"/>
              </a:xfrm>
              <a:custGeom>
                <a:avLst/>
                <a:gdLst>
                  <a:gd name="T0" fmla="*/ 88 w 88"/>
                  <a:gd name="T1" fmla="*/ 22 h 22"/>
                  <a:gd name="T2" fmla="*/ 6 w 88"/>
                  <a:gd name="T3" fmla="*/ 22 h 22"/>
                  <a:gd name="T4" fmla="*/ 0 w 88"/>
                  <a:gd name="T5" fmla="*/ 22 h 22"/>
                  <a:gd name="T6" fmla="*/ 6 w 88"/>
                  <a:gd name="T7" fmla="*/ 0 h 22"/>
                  <a:gd name="T8" fmla="*/ 88 w 88"/>
                  <a:gd name="T9" fmla="*/ 0 h 22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88"/>
                  <a:gd name="T16" fmla="*/ 0 h 22"/>
                  <a:gd name="T17" fmla="*/ 88 w 88"/>
                  <a:gd name="T18" fmla="*/ 22 h 22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88" h="22">
                    <a:moveTo>
                      <a:pt x="88" y="22"/>
                    </a:moveTo>
                    <a:lnTo>
                      <a:pt x="6" y="22"/>
                    </a:lnTo>
                    <a:lnTo>
                      <a:pt x="0" y="22"/>
                    </a:lnTo>
                    <a:lnTo>
                      <a:pt x="6" y="0"/>
                    </a:lnTo>
                    <a:lnTo>
                      <a:pt x="8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6" name="Freeform 36">
                <a:extLst>
                  <a:ext uri="{FF2B5EF4-FFF2-40B4-BE49-F238E27FC236}">
                    <a16:creationId xmlns:a16="http://schemas.microsoft.com/office/drawing/2014/main" id="{00000000-0008-0000-0000-00006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824"/>
                <a:ext cx="232" cy="103"/>
              </a:xfrm>
              <a:custGeom>
                <a:avLst/>
                <a:gdLst>
                  <a:gd name="T0" fmla="*/ 232 w 232"/>
                  <a:gd name="T1" fmla="*/ 103 h 103"/>
                  <a:gd name="T2" fmla="*/ 216 w 232"/>
                  <a:gd name="T3" fmla="*/ 103 h 103"/>
                  <a:gd name="T4" fmla="*/ 0 w 232"/>
                  <a:gd name="T5" fmla="*/ 103 h 103"/>
                  <a:gd name="T6" fmla="*/ 0 w 232"/>
                  <a:gd name="T7" fmla="*/ 62 h 103"/>
                  <a:gd name="T8" fmla="*/ 216 w 232"/>
                  <a:gd name="T9" fmla="*/ 62 h 103"/>
                  <a:gd name="T10" fmla="*/ 232 w 232"/>
                  <a:gd name="T11" fmla="*/ 0 h 103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32"/>
                  <a:gd name="T19" fmla="*/ 0 h 103"/>
                  <a:gd name="T20" fmla="*/ 232 w 232"/>
                  <a:gd name="T21" fmla="*/ 103 h 103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32" h="103">
                    <a:moveTo>
                      <a:pt x="232" y="103"/>
                    </a:moveTo>
                    <a:lnTo>
                      <a:pt x="216" y="103"/>
                    </a:lnTo>
                    <a:lnTo>
                      <a:pt x="0" y="103"/>
                    </a:lnTo>
                    <a:lnTo>
                      <a:pt x="0" y="62"/>
                    </a:lnTo>
                    <a:lnTo>
                      <a:pt x="216" y="62"/>
                    </a:lnTo>
                    <a:lnTo>
                      <a:pt x="232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7" name="Freeform 37">
                <a:extLst>
                  <a:ext uri="{FF2B5EF4-FFF2-40B4-BE49-F238E27FC236}">
                    <a16:creationId xmlns:a16="http://schemas.microsoft.com/office/drawing/2014/main" id="{00000000-0008-0000-0000-00006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16" y="780"/>
                <a:ext cx="100" cy="44"/>
              </a:xfrm>
              <a:custGeom>
                <a:avLst/>
                <a:gdLst>
                  <a:gd name="T0" fmla="*/ 100 w 100"/>
                  <a:gd name="T1" fmla="*/ 44 h 44"/>
                  <a:gd name="T2" fmla="*/ 94 w 100"/>
                  <a:gd name="T3" fmla="*/ 44 h 44"/>
                  <a:gd name="T4" fmla="*/ 6 w 100"/>
                  <a:gd name="T5" fmla="*/ 44 h 44"/>
                  <a:gd name="T6" fmla="*/ 0 w 100"/>
                  <a:gd name="T7" fmla="*/ 44 h 44"/>
                  <a:gd name="T8" fmla="*/ 6 w 100"/>
                  <a:gd name="T9" fmla="*/ 22 h 44"/>
                  <a:gd name="T10" fmla="*/ 94 w 100"/>
                  <a:gd name="T11" fmla="*/ 22 h 44"/>
                  <a:gd name="T12" fmla="*/ 100 w 100"/>
                  <a:gd name="T13" fmla="*/ 0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00"/>
                  <a:gd name="T22" fmla="*/ 0 h 44"/>
                  <a:gd name="T23" fmla="*/ 100 w 100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00" h="44">
                    <a:moveTo>
                      <a:pt x="100" y="44"/>
                    </a:moveTo>
                    <a:lnTo>
                      <a:pt x="94" y="44"/>
                    </a:lnTo>
                    <a:lnTo>
                      <a:pt x="6" y="44"/>
                    </a:lnTo>
                    <a:lnTo>
                      <a:pt x="0" y="44"/>
                    </a:lnTo>
                    <a:lnTo>
                      <a:pt x="6" y="22"/>
                    </a:lnTo>
                    <a:lnTo>
                      <a:pt x="94" y="22"/>
                    </a:lnTo>
                    <a:lnTo>
                      <a:pt x="10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8" name="Freeform 38">
                <a:extLst>
                  <a:ext uri="{FF2B5EF4-FFF2-40B4-BE49-F238E27FC236}">
                    <a16:creationId xmlns:a16="http://schemas.microsoft.com/office/drawing/2014/main" id="{00000000-0008-0000-0000-00006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661"/>
                <a:ext cx="31" cy="225"/>
              </a:xfrm>
              <a:custGeom>
                <a:avLst/>
                <a:gdLst>
                  <a:gd name="T0" fmla="*/ 31 w 31"/>
                  <a:gd name="T1" fmla="*/ 108 h 225"/>
                  <a:gd name="T2" fmla="*/ 12 w 31"/>
                  <a:gd name="T3" fmla="*/ 181 h 225"/>
                  <a:gd name="T4" fmla="*/ 0 w 31"/>
                  <a:gd name="T5" fmla="*/ 225 h 225"/>
                  <a:gd name="T6" fmla="*/ 0 w 31"/>
                  <a:gd name="T7" fmla="*/ 73 h 225"/>
                  <a:gd name="T8" fmla="*/ 12 w 31"/>
                  <a:gd name="T9" fmla="*/ 73 h 225"/>
                  <a:gd name="T10" fmla="*/ 31 w 31"/>
                  <a:gd name="T11" fmla="*/ 0 h 22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25"/>
                  <a:gd name="T20" fmla="*/ 31 w 31"/>
                  <a:gd name="T21" fmla="*/ 225 h 22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25">
                    <a:moveTo>
                      <a:pt x="31" y="108"/>
                    </a:moveTo>
                    <a:lnTo>
                      <a:pt x="12" y="181"/>
                    </a:lnTo>
                    <a:lnTo>
                      <a:pt x="0" y="225"/>
                    </a:lnTo>
                    <a:lnTo>
                      <a:pt x="0" y="73"/>
                    </a:lnTo>
                    <a:lnTo>
                      <a:pt x="12" y="73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9" name="Freeform 39">
                <a:extLst>
                  <a:ext uri="{FF2B5EF4-FFF2-40B4-BE49-F238E27FC236}">
                    <a16:creationId xmlns:a16="http://schemas.microsoft.com/office/drawing/2014/main" id="{00000000-0008-0000-0000-00006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620"/>
                <a:ext cx="260" cy="114"/>
              </a:xfrm>
              <a:custGeom>
                <a:avLst/>
                <a:gdLst>
                  <a:gd name="T0" fmla="*/ 260 w 260"/>
                  <a:gd name="T1" fmla="*/ 41 h 114"/>
                  <a:gd name="T2" fmla="*/ 19 w 260"/>
                  <a:gd name="T3" fmla="*/ 41 h 114"/>
                  <a:gd name="T4" fmla="*/ 0 w 260"/>
                  <a:gd name="T5" fmla="*/ 114 h 114"/>
                  <a:gd name="T6" fmla="*/ 0 w 260"/>
                  <a:gd name="T7" fmla="*/ 0 h 114"/>
                  <a:gd name="T8" fmla="*/ 19 w 260"/>
                  <a:gd name="T9" fmla="*/ 0 h 114"/>
                  <a:gd name="T10" fmla="*/ 260 w 260"/>
                  <a:gd name="T11" fmla="*/ 0 h 11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60"/>
                  <a:gd name="T19" fmla="*/ 0 h 114"/>
                  <a:gd name="T20" fmla="*/ 260 w 260"/>
                  <a:gd name="T21" fmla="*/ 114 h 11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60" h="114">
                    <a:moveTo>
                      <a:pt x="260" y="41"/>
                    </a:moveTo>
                    <a:lnTo>
                      <a:pt x="19" y="41"/>
                    </a:lnTo>
                    <a:lnTo>
                      <a:pt x="0" y="114"/>
                    </a:lnTo>
                    <a:lnTo>
                      <a:pt x="0" y="0"/>
                    </a:lnTo>
                    <a:lnTo>
                      <a:pt x="19" y="0"/>
                    </a:lnTo>
                    <a:lnTo>
                      <a:pt x="26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0" name="Freeform 40">
                <a:extLst>
                  <a:ext uri="{FF2B5EF4-FFF2-40B4-BE49-F238E27FC236}">
                    <a16:creationId xmlns:a16="http://schemas.microsoft.com/office/drawing/2014/main" id="{00000000-0008-0000-0000-00006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206" cy="195"/>
              </a:xfrm>
              <a:custGeom>
                <a:avLst/>
                <a:gdLst>
                  <a:gd name="T0" fmla="*/ 206 w 206"/>
                  <a:gd name="T1" fmla="*/ 195 h 195"/>
                  <a:gd name="T2" fmla="*/ 155 w 206"/>
                  <a:gd name="T3" fmla="*/ 195 h 195"/>
                  <a:gd name="T4" fmla="*/ 114 w 206"/>
                  <a:gd name="T5" fmla="*/ 195 h 195"/>
                  <a:gd name="T6" fmla="*/ 0 w 206"/>
                  <a:gd name="T7" fmla="*/ 195 h 195"/>
                  <a:gd name="T8" fmla="*/ 0 w 206"/>
                  <a:gd name="T9" fmla="*/ 154 h 195"/>
                  <a:gd name="T10" fmla="*/ 114 w 206"/>
                  <a:gd name="T11" fmla="*/ 154 h 195"/>
                  <a:gd name="T12" fmla="*/ 155 w 206"/>
                  <a:gd name="T13" fmla="*/ 0 h 195"/>
                  <a:gd name="T14" fmla="*/ 206 w 206"/>
                  <a:gd name="T15" fmla="*/ 2 h 19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06"/>
                  <a:gd name="T25" fmla="*/ 0 h 195"/>
                  <a:gd name="T26" fmla="*/ 206 w 206"/>
                  <a:gd name="T27" fmla="*/ 195 h 19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06" h="195">
                    <a:moveTo>
                      <a:pt x="206" y="195"/>
                    </a:moveTo>
                    <a:lnTo>
                      <a:pt x="155" y="195"/>
                    </a:lnTo>
                    <a:lnTo>
                      <a:pt x="114" y="195"/>
                    </a:lnTo>
                    <a:lnTo>
                      <a:pt x="0" y="195"/>
                    </a:lnTo>
                    <a:lnTo>
                      <a:pt x="0" y="154"/>
                    </a:lnTo>
                    <a:lnTo>
                      <a:pt x="114" y="154"/>
                    </a:lnTo>
                    <a:lnTo>
                      <a:pt x="155" y="0"/>
                    </a:lnTo>
                    <a:lnTo>
                      <a:pt x="206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1" name="Freeform 41">
                <a:extLst>
                  <a:ext uri="{FF2B5EF4-FFF2-40B4-BE49-F238E27FC236}">
                    <a16:creationId xmlns:a16="http://schemas.microsoft.com/office/drawing/2014/main" id="{00000000-0008-0000-0000-00006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40" cy="154"/>
              </a:xfrm>
              <a:custGeom>
                <a:avLst/>
                <a:gdLst>
                  <a:gd name="T0" fmla="*/ 40 w 40"/>
                  <a:gd name="T1" fmla="*/ 0 h 154"/>
                  <a:gd name="T2" fmla="*/ 0 w 40"/>
                  <a:gd name="T3" fmla="*/ 154 h 154"/>
                  <a:gd name="T4" fmla="*/ 0 w 40"/>
                  <a:gd name="T5" fmla="*/ 1 h 154"/>
                  <a:gd name="T6" fmla="*/ 0 60000 65536"/>
                  <a:gd name="T7" fmla="*/ 0 60000 65536"/>
                  <a:gd name="T8" fmla="*/ 0 60000 65536"/>
                  <a:gd name="T9" fmla="*/ 0 w 40"/>
                  <a:gd name="T10" fmla="*/ 0 h 154"/>
                  <a:gd name="T11" fmla="*/ 40 w 40"/>
                  <a:gd name="T12" fmla="*/ 154 h 154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40" h="154">
                    <a:moveTo>
                      <a:pt x="40" y="0"/>
                    </a:moveTo>
                    <a:lnTo>
                      <a:pt x="0" y="154"/>
                    </a:lnTo>
                    <a:lnTo>
                      <a:pt x="0" y="1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2" name="Freeform 42">
                <a:extLst>
                  <a:ext uri="{FF2B5EF4-FFF2-40B4-BE49-F238E27FC236}">
                    <a16:creationId xmlns:a16="http://schemas.microsoft.com/office/drawing/2014/main" id="{00000000-0008-0000-0000-00006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733"/>
                <a:ext cx="23" cy="194"/>
              </a:xfrm>
              <a:custGeom>
                <a:avLst/>
                <a:gdLst>
                  <a:gd name="T0" fmla="*/ 23 w 23"/>
                  <a:gd name="T1" fmla="*/ 194 h 194"/>
                  <a:gd name="T2" fmla="*/ 0 w 23"/>
                  <a:gd name="T3" fmla="*/ 194 h 194"/>
                  <a:gd name="T4" fmla="*/ 0 w 23"/>
                  <a:gd name="T5" fmla="*/ 1 h 194"/>
                  <a:gd name="T6" fmla="*/ 23 w 23"/>
                  <a:gd name="T7" fmla="*/ 0 h 19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3"/>
                  <a:gd name="T13" fmla="*/ 0 h 194"/>
                  <a:gd name="T14" fmla="*/ 23 w 23"/>
                  <a:gd name="T15" fmla="*/ 194 h 19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3" h="194">
                    <a:moveTo>
                      <a:pt x="23" y="194"/>
                    </a:moveTo>
                    <a:lnTo>
                      <a:pt x="0" y="194"/>
                    </a:lnTo>
                    <a:lnTo>
                      <a:pt x="0" y="1"/>
                    </a:lnTo>
                    <a:lnTo>
                      <a:pt x="23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3" name="Freeform 43">
                <a:extLst>
                  <a:ext uri="{FF2B5EF4-FFF2-40B4-BE49-F238E27FC236}">
                    <a16:creationId xmlns:a16="http://schemas.microsoft.com/office/drawing/2014/main" id="{00000000-0008-0000-0000-00006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88" y="620"/>
                <a:ext cx="67" cy="307"/>
              </a:xfrm>
              <a:custGeom>
                <a:avLst/>
                <a:gdLst>
                  <a:gd name="T0" fmla="*/ 67 w 67"/>
                  <a:gd name="T1" fmla="*/ 307 h 307"/>
                  <a:gd name="T2" fmla="*/ 0 w 67"/>
                  <a:gd name="T3" fmla="*/ 307 h 307"/>
                  <a:gd name="T4" fmla="*/ 0 w 67"/>
                  <a:gd name="T5" fmla="*/ 0 h 307"/>
                  <a:gd name="T6" fmla="*/ 67 w 6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67"/>
                  <a:gd name="T13" fmla="*/ 0 h 307"/>
                  <a:gd name="T14" fmla="*/ 67 w 6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67" h="307">
                    <a:moveTo>
                      <a:pt x="6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67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21168</xdr:colOff>
      <xdr:row>39</xdr:row>
      <xdr:rowOff>95255</xdr:rowOff>
    </xdr:from>
    <xdr:to>
      <xdr:col>6</xdr:col>
      <xdr:colOff>32918</xdr:colOff>
      <xdr:row>40</xdr:row>
      <xdr:rowOff>427568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8" y="12890505"/>
          <a:ext cx="2520000" cy="57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592666</xdr:colOff>
      <xdr:row>39</xdr:row>
      <xdr:rowOff>137584</xdr:rowOff>
    </xdr:from>
    <xdr:to>
      <xdr:col>14</xdr:col>
      <xdr:colOff>710083</xdr:colOff>
      <xdr:row>40</xdr:row>
      <xdr:rowOff>420867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83" y="12932834"/>
          <a:ext cx="2160000" cy="526700"/>
        </a:xfrm>
        <a:prstGeom prst="rect">
          <a:avLst/>
        </a:prstGeom>
      </xdr:spPr>
    </xdr:pic>
    <xdr:clientData/>
  </xdr:twoCellAnchor>
  <xdr:twoCellAnchor>
    <xdr:from>
      <xdr:col>15</xdr:col>
      <xdr:colOff>171823</xdr:colOff>
      <xdr:row>13</xdr:row>
      <xdr:rowOff>169333</xdr:rowOff>
    </xdr:from>
    <xdr:to>
      <xdr:col>18</xdr:col>
      <xdr:colOff>2708202</xdr:colOff>
      <xdr:row>18</xdr:row>
      <xdr:rowOff>66003</xdr:rowOff>
    </xdr:to>
    <xdr:sp macro="" textlink="">
      <xdr:nvSpPr>
        <xdr:cNvPr id="241" name="Legende mit Pfeil nach links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9167656" y="3037416"/>
          <a:ext cx="5256296" cy="870337"/>
        </a:xfrm>
        <a:prstGeom prst="leftArrowCallout">
          <a:avLst>
            <a:gd name="adj1" fmla="val 25378"/>
            <a:gd name="adj2" fmla="val 23403"/>
            <a:gd name="adj3" fmla="val 37676"/>
            <a:gd name="adj4" fmla="val 8568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de-CH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de-CH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Prière de sélectionner</a:t>
          </a:r>
          <a:r>
            <a:rPr lang="de-CH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type d'acier et de coupleur</a:t>
          </a:r>
          <a:endParaRPr lang="fr-CH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Standard : B500B avec coupleurs STANDARD</a:t>
          </a:r>
          <a:endParaRPr lang="fr-CH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Merci de tenir compte des combinaisons possibles selon</a:t>
          </a:r>
          <a:br>
            <a:rPr lang="de-CH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le tableau ci-dessous</a:t>
          </a:r>
          <a:r>
            <a:rPr lang="de-CH" sz="11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.</a:t>
          </a:r>
          <a:endParaRPr lang="de-CH" sz="1100" b="1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9</xdr:col>
      <xdr:colOff>0</xdr:colOff>
      <xdr:row>37</xdr:row>
      <xdr:rowOff>296339</xdr:rowOff>
    </xdr:from>
    <xdr:to>
      <xdr:col>10</xdr:col>
      <xdr:colOff>193675</xdr:colOff>
      <xdr:row>40</xdr:row>
      <xdr:rowOff>393494</xdr:rowOff>
    </xdr:to>
    <xdr:pic>
      <xdr:nvPicPr>
        <xdr:cNvPr id="123" name="Image 122" descr="cid:2163389F-AE69-45BE-982A-FD72DF9C9A4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167" y="12604756"/>
          <a:ext cx="70167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42314</xdr:colOff>
      <xdr:row>34</xdr:row>
      <xdr:rowOff>48947</xdr:rowOff>
    </xdr:from>
    <xdr:to>
      <xdr:col>13</xdr:col>
      <xdr:colOff>597481</xdr:colOff>
      <xdr:row>35</xdr:row>
      <xdr:rowOff>121747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730981" y="11214364"/>
          <a:ext cx="1296000" cy="316216"/>
          <a:chOff x="6730981" y="11214364"/>
          <a:chExt cx="1296000" cy="316216"/>
        </a:xfrm>
      </xdr:grpSpPr>
      <xdr:sp macro="" textlink="">
        <xdr:nvSpPr>
          <xdr:cNvPr id="124" name="Line 157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6730981" y="11493498"/>
            <a:ext cx="1296000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7270747" y="11440580"/>
            <a:ext cx="180000" cy="90000"/>
          </a:xfrm>
          <a:prstGeom prst="rect">
            <a:avLst/>
          </a:prstGeom>
          <a:solidFill>
            <a:srgbClr val="002060"/>
          </a:solidFill>
          <a:ln w="9525" cap="flat" cmpd="sng" algn="ctr">
            <a:solidFill>
              <a:srgbClr val="00206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CH" sz="1100"/>
          </a:p>
        </xdr:txBody>
      </xdr:sp>
      <xdr:sp macro="" textlink="">
        <xdr:nvSpPr>
          <xdr:cNvPr id="125" name="Text Box 81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20308" y="11220715"/>
            <a:ext cx="474111" cy="230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50d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8" name="Text Box 81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7523043" y="11214364"/>
            <a:ext cx="474111" cy="2579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50d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16</xdr:col>
      <xdr:colOff>0</xdr:colOff>
      <xdr:row>21</xdr:row>
      <xdr:rowOff>201077</xdr:rowOff>
    </xdr:from>
    <xdr:to>
      <xdr:col>20</xdr:col>
      <xdr:colOff>85725</xdr:colOff>
      <xdr:row>25</xdr:row>
      <xdr:rowOff>151335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083" y="4582577"/>
          <a:ext cx="7377642" cy="2320925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148178</xdr:colOff>
      <xdr:row>15</xdr:row>
      <xdr:rowOff>74084</xdr:rowOff>
    </xdr:from>
    <xdr:to>
      <xdr:col>28</xdr:col>
      <xdr:colOff>273061</xdr:colOff>
      <xdr:row>25</xdr:row>
      <xdr:rowOff>150284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178" y="3227917"/>
          <a:ext cx="7406216" cy="3674534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793749</xdr:colOff>
      <xdr:row>25</xdr:row>
      <xdr:rowOff>412761</xdr:rowOff>
    </xdr:from>
    <xdr:to>
      <xdr:col>19</xdr:col>
      <xdr:colOff>1247589</xdr:colOff>
      <xdr:row>28</xdr:row>
      <xdr:rowOff>238464</xdr:rowOff>
    </xdr:to>
    <xdr:grpSp>
      <xdr:nvGrpSpPr>
        <xdr:cNvPr id="16" name="Group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789582" y="7164928"/>
          <a:ext cx="6444007" cy="1603703"/>
          <a:chOff x="9789582" y="7164928"/>
          <a:chExt cx="6444007" cy="1603703"/>
        </a:xfrm>
      </xdr:grpSpPr>
      <xdr:pic>
        <xdr:nvPicPr>
          <xdr:cNvPr id="13" name="Imag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12776" b="79629"/>
          <a:stretch/>
        </xdr:blipFill>
        <xdr:spPr>
          <a:xfrm>
            <a:off x="9789589" y="7164928"/>
            <a:ext cx="6444000" cy="457628"/>
          </a:xfrm>
          <a:prstGeom prst="rect">
            <a:avLst/>
          </a:prstGeom>
        </xdr:spPr>
      </xdr:pic>
      <xdr:pic>
        <xdr:nvPicPr>
          <xdr:cNvPr id="14" name="Imag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l="6730" t="32026" r="29874" b="15861"/>
          <a:stretch/>
        </xdr:blipFill>
        <xdr:spPr>
          <a:xfrm>
            <a:off x="9789582" y="7598834"/>
            <a:ext cx="4680000" cy="116979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793751</xdr:colOff>
      <xdr:row>28</xdr:row>
      <xdr:rowOff>222249</xdr:rowOff>
    </xdr:from>
    <xdr:to>
      <xdr:col>19</xdr:col>
      <xdr:colOff>1247584</xdr:colOff>
      <xdr:row>28</xdr:row>
      <xdr:rowOff>430141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796" t="90770"/>
        <a:stretch/>
      </xdr:blipFill>
      <xdr:spPr>
        <a:xfrm>
          <a:off x="9789584" y="8752416"/>
          <a:ext cx="6444000" cy="207892"/>
        </a:xfrm>
        <a:prstGeom prst="rect">
          <a:avLst/>
        </a:prstGeom>
      </xdr:spPr>
    </xdr:pic>
    <xdr:clientData/>
  </xdr:twoCellAnchor>
  <xdr:twoCellAnchor>
    <xdr:from>
      <xdr:col>18</xdr:col>
      <xdr:colOff>2751664</xdr:colOff>
      <xdr:row>26</xdr:row>
      <xdr:rowOff>254013</xdr:rowOff>
    </xdr:from>
    <xdr:to>
      <xdr:col>19</xdr:col>
      <xdr:colOff>1245414</xdr:colOff>
      <xdr:row>28</xdr:row>
      <xdr:rowOff>238531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6047" t="32026" b="15861"/>
        <a:stretch/>
      </xdr:blipFill>
      <xdr:spPr>
        <a:xfrm>
          <a:off x="14467414" y="7598846"/>
          <a:ext cx="1764000" cy="1169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981926</xdr:colOff>
      <xdr:row>28</xdr:row>
      <xdr:rowOff>92626</xdr:rowOff>
    </xdr:from>
    <xdr:to>
      <xdr:col>14</xdr:col>
      <xdr:colOff>554117</xdr:colOff>
      <xdr:row>28</xdr:row>
      <xdr:rowOff>516209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0782093" y="8464043"/>
          <a:ext cx="694024" cy="423583"/>
          <a:chOff x="1190" y="333"/>
          <a:chExt cx="60" cy="44"/>
        </a:xfrm>
      </xdr:grpSpPr>
      <xdr:sp macro="" textlink="">
        <xdr:nvSpPr>
          <xdr:cNvPr id="3" name="Line 7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6" y="333"/>
            <a:ext cx="10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4" name="Text Box 7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0" y="344"/>
            <a:ext cx="60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2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>
    <xdr:from>
      <xdr:col>13</xdr:col>
      <xdr:colOff>363108</xdr:colOff>
      <xdr:row>28</xdr:row>
      <xdr:rowOff>123509</xdr:rowOff>
    </xdr:from>
    <xdr:to>
      <xdr:col>13</xdr:col>
      <xdr:colOff>958016</xdr:colOff>
      <xdr:row>28</xdr:row>
      <xdr:rowOff>489864</xdr:rowOff>
    </xdr:to>
    <xdr:grpSp>
      <xdr:nvGrpSpPr>
        <xdr:cNvPr id="197" name="Group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GrpSpPr/>
      </xdr:nvGrpSpPr>
      <xdr:grpSpPr>
        <a:xfrm>
          <a:off x="10163275" y="8494926"/>
          <a:ext cx="594908" cy="366355"/>
          <a:chOff x="9081658" y="8524559"/>
          <a:chExt cx="594908" cy="366355"/>
        </a:xfrm>
      </xdr:grpSpPr>
      <xdr:grpSp>
        <xdr:nvGrpSpPr>
          <xdr:cNvPr id="196" name="Groupe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GrpSpPr/>
        </xdr:nvGrpSpPr>
        <xdr:grpSpPr>
          <a:xfrm>
            <a:off x="9221636" y="8524559"/>
            <a:ext cx="186638" cy="96409"/>
            <a:chOff x="9221636" y="8524559"/>
            <a:chExt cx="186638" cy="96409"/>
          </a:xfrm>
        </xdr:grpSpPr>
        <xdr:sp macro="" textlink="">
          <xdr:nvSpPr>
            <xdr:cNvPr id="6" name="Rectangle 79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21636" y="8524559"/>
              <a:ext cx="186638" cy="9640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7" name="Line 80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21636" y="8524559"/>
              <a:ext cx="186638" cy="9640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8" name="Text Box 8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81658" y="8611327"/>
            <a:ext cx="594908" cy="279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>
    <xdr:from>
      <xdr:col>6</xdr:col>
      <xdr:colOff>638174</xdr:colOff>
      <xdr:row>48</xdr:row>
      <xdr:rowOff>276235</xdr:rowOff>
    </xdr:from>
    <xdr:to>
      <xdr:col>9</xdr:col>
      <xdr:colOff>88723</xdr:colOff>
      <xdr:row>48</xdr:row>
      <xdr:rowOff>623374</xdr:rowOff>
    </xdr:to>
    <xdr:grpSp>
      <xdr:nvGrpSpPr>
        <xdr:cNvPr id="9" name="Group 9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3474507" y="14436735"/>
          <a:ext cx="3249966" cy="347139"/>
          <a:chOff x="7312" y="4425"/>
          <a:chExt cx="2511" cy="235"/>
        </a:xfrm>
      </xdr:grpSpPr>
      <xdr:grpSp>
        <xdr:nvGrpSpPr>
          <xdr:cNvPr id="10" name="Group 9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7312" y="4425"/>
            <a:ext cx="1891" cy="218"/>
            <a:chOff x="7312" y="4425"/>
            <a:chExt cx="1891" cy="218"/>
          </a:xfrm>
        </xdr:grpSpPr>
        <xdr:sp macro="" textlink="">
          <xdr:nvSpPr>
            <xdr:cNvPr id="13" name="Line 9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12" y="4425"/>
              <a:ext cx="1881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4" name="Line 9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03" y="4426"/>
              <a:ext cx="0" cy="217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1" name="Text Box 9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71" y="4460"/>
            <a:ext cx="652" cy="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30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Text Box 9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0" y="4425"/>
            <a:ext cx="762" cy="1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 fLocksWithSheet="0"/>
  </xdr:twoCellAnchor>
  <xdr:twoCellAnchor>
    <xdr:from>
      <xdr:col>6</xdr:col>
      <xdr:colOff>2056956</xdr:colOff>
      <xdr:row>48</xdr:row>
      <xdr:rowOff>599072</xdr:rowOff>
    </xdr:from>
    <xdr:to>
      <xdr:col>8</xdr:col>
      <xdr:colOff>99226</xdr:colOff>
      <xdr:row>48</xdr:row>
      <xdr:rowOff>599072</xdr:rowOff>
    </xdr:to>
    <xdr:sp macro="" textlink="">
      <xdr:nvSpPr>
        <xdr:cNvPr id="15" name="Line 9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4555868" y="14774513"/>
          <a:ext cx="698064" cy="0"/>
        </a:xfrm>
        <a:prstGeom prst="line">
          <a:avLst/>
        </a:prstGeom>
        <a:noFill/>
        <a:ln w="9525">
          <a:solidFill>
            <a:srgbClr val="003366"/>
          </a:solidFill>
          <a:round/>
          <a:headEnd/>
          <a:tailEnd/>
        </a:ln>
      </xdr:spPr>
    </xdr:sp>
    <xdr:clientData fLocksWithSheet="0"/>
  </xdr:twoCellAnchor>
  <xdr:twoCellAnchor>
    <xdr:from>
      <xdr:col>6</xdr:col>
      <xdr:colOff>1959234</xdr:colOff>
      <xdr:row>48</xdr:row>
      <xdr:rowOff>403058</xdr:rowOff>
    </xdr:from>
    <xdr:to>
      <xdr:col>7</xdr:col>
      <xdr:colOff>324971</xdr:colOff>
      <xdr:row>48</xdr:row>
      <xdr:rowOff>714375</xdr:rowOff>
    </xdr:to>
    <xdr:sp macro="" textlink="">
      <xdr:nvSpPr>
        <xdr:cNvPr id="16" name="Text Box 9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458146" y="14578499"/>
          <a:ext cx="517266" cy="31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3366"/>
              </a:solidFill>
              <a:latin typeface="Kl Bliss Regular"/>
            </a:rPr>
            <a:t>40</a:t>
          </a: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LocksWithSheet="0"/>
  </xdr:twoCellAnchor>
  <xdr:twoCellAnchor>
    <xdr:from>
      <xdr:col>6</xdr:col>
      <xdr:colOff>200025</xdr:colOff>
      <xdr:row>48</xdr:row>
      <xdr:rowOff>158970</xdr:rowOff>
    </xdr:from>
    <xdr:to>
      <xdr:col>6</xdr:col>
      <xdr:colOff>790575</xdr:colOff>
      <xdr:row>48</xdr:row>
      <xdr:rowOff>454245</xdr:rowOff>
    </xdr:to>
    <xdr:grpSp>
      <xdr:nvGrpSpPr>
        <xdr:cNvPr id="17" name="Group 9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3036358" y="14319470"/>
          <a:ext cx="590550" cy="295275"/>
          <a:chOff x="1011" y="345"/>
          <a:chExt cx="62" cy="29"/>
        </a:xfrm>
      </xdr:grpSpPr>
      <xdr:sp macro="" textlink="">
        <xdr:nvSpPr>
          <xdr:cNvPr id="18" name="Rectangle 9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57" y="352"/>
            <a:ext cx="16" cy="9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19" name="Line 10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7" y="352"/>
            <a:ext cx="16" cy="9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20" name="Text Box 10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1" y="345"/>
            <a:ext cx="51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BLS 1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1471858</xdr:colOff>
      <xdr:row>30</xdr:row>
      <xdr:rowOff>138395</xdr:rowOff>
    </xdr:from>
    <xdr:to>
      <xdr:col>16</xdr:col>
      <xdr:colOff>1491624</xdr:colOff>
      <xdr:row>31</xdr:row>
      <xdr:rowOff>10960</xdr:rowOff>
    </xdr:to>
    <xdr:grpSp>
      <xdr:nvGrpSpPr>
        <xdr:cNvPr id="21" name="Gruppieren 27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>
          <a:grpSpLocks/>
        </xdr:cNvGrpSpPr>
      </xdr:nvGrpSpPr>
      <xdr:grpSpPr bwMode="auto">
        <a:xfrm>
          <a:off x="13780275" y="9652812"/>
          <a:ext cx="2655016" cy="444065"/>
          <a:chOff x="10531475" y="3683000"/>
          <a:chExt cx="2369515" cy="447675"/>
        </a:xfrm>
      </xdr:grpSpPr>
      <xdr:grpSp>
        <xdr:nvGrpSpPr>
          <xdr:cNvPr id="22" name="Gruppieren 178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>
            <a:grpSpLocks/>
          </xdr:cNvGrpSpPr>
        </xdr:nvGrpSpPr>
        <xdr:grpSpPr bwMode="auto">
          <a:xfrm>
            <a:off x="10531475" y="3759200"/>
            <a:ext cx="1724025" cy="371475"/>
            <a:chOff x="2949575" y="3213100"/>
            <a:chExt cx="1724025" cy="371475"/>
          </a:xfrm>
        </xdr:grpSpPr>
        <xdr:grpSp>
          <xdr:nvGrpSpPr>
            <xdr:cNvPr id="26" name="Group 184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49575" y="3213100"/>
              <a:ext cx="1724025" cy="371475"/>
              <a:chOff x="751" y="326"/>
              <a:chExt cx="181" cy="39"/>
            </a:xfrm>
          </xdr:grpSpPr>
          <xdr:sp macro="" textlink="">
            <xdr:nvSpPr>
              <xdr:cNvPr id="28" name="Line 174">
                <a:extLst>
                  <a:ext uri="{FF2B5EF4-FFF2-40B4-BE49-F238E27FC236}">
                    <a16:creationId xmlns:a16="http://schemas.microsoft.com/office/drawing/2014/main" id="{00000000-0008-0000-0100-00001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73" y="331"/>
                <a:ext cx="159" cy="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Line 180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5" y="326"/>
                <a:ext cx="9" cy="11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Text Box 181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" y="336"/>
                <a:ext cx="71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BLS 2</a:t>
                </a: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l" rtl="0">
                  <a:defRPr sz="1000"/>
                </a:pP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7" name="Text Box 185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85767" y="3252129"/>
              <a:ext cx="487132" cy="278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3" name="Text Box 165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3858" y="3683000"/>
            <a:ext cx="487132" cy="2784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Rectangle 16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255500" y="3771900"/>
            <a:ext cx="152624" cy="85725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25" name="Line 16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255500" y="3771900"/>
            <a:ext cx="152624" cy="85725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17</xdr:col>
      <xdr:colOff>253803</xdr:colOff>
      <xdr:row>30</xdr:row>
      <xdr:rowOff>214593</xdr:rowOff>
    </xdr:from>
    <xdr:to>
      <xdr:col>19</xdr:col>
      <xdr:colOff>367413</xdr:colOff>
      <xdr:row>31</xdr:row>
      <xdr:rowOff>24093</xdr:rowOff>
    </xdr:to>
    <xdr:grpSp>
      <xdr:nvGrpSpPr>
        <xdr:cNvPr id="31" name="Gruppieren 19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17356470" y="9729010"/>
          <a:ext cx="2124443" cy="381000"/>
          <a:chOff x="10229656" y="5362575"/>
          <a:chExt cx="1806014" cy="381000"/>
        </a:xfrm>
      </xdr:grpSpPr>
      <xdr:sp macro="" textlink="">
        <xdr:nvSpPr>
          <xdr:cNvPr id="32" name="Text Box 69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073" y="5372100"/>
            <a:ext cx="486731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Line 157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34" name="Group 70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>
            <a:grpSpLocks/>
          </xdr:cNvGrpSpPr>
        </xdr:nvGrpSpPr>
        <xdr:grpSpPr bwMode="auto">
          <a:xfrm>
            <a:off x="10229656" y="5362575"/>
            <a:ext cx="529277" cy="381000"/>
            <a:chOff x="1192" y="347"/>
            <a:chExt cx="51" cy="40"/>
          </a:xfrm>
        </xdr:grpSpPr>
        <xdr:sp macro="" textlink="">
          <xdr:nvSpPr>
            <xdr:cNvPr id="35" name="Line 71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6" name="Text Box 72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2" y="358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13</xdr:col>
      <xdr:colOff>78066</xdr:colOff>
      <xdr:row>32</xdr:row>
      <xdr:rowOff>9870</xdr:rowOff>
    </xdr:from>
    <xdr:to>
      <xdr:col>15</xdr:col>
      <xdr:colOff>339468</xdr:colOff>
      <xdr:row>34</xdr:row>
      <xdr:rowOff>72603</xdr:rowOff>
    </xdr:to>
    <xdr:grpSp>
      <xdr:nvGrpSpPr>
        <xdr:cNvPr id="37" name="Gruppieren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/>
      </xdr:nvGrpSpPr>
      <xdr:grpSpPr>
        <a:xfrm>
          <a:off x="9878233" y="10328620"/>
          <a:ext cx="2769652" cy="528400"/>
          <a:chOff x="8987606" y="10311527"/>
          <a:chExt cx="2496177" cy="517875"/>
        </a:xfrm>
      </xdr:grpSpPr>
      <xdr:grpSp>
        <xdr:nvGrpSpPr>
          <xdr:cNvPr id="38" name="Group 7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GrpSpPr>
            <a:grpSpLocks/>
          </xdr:cNvGrpSpPr>
        </xdr:nvGrpSpPr>
        <xdr:grpSpPr bwMode="auto">
          <a:xfrm>
            <a:off x="10832076" y="10484850"/>
            <a:ext cx="651707" cy="344552"/>
            <a:chOff x="1048" y="383"/>
            <a:chExt cx="51" cy="37"/>
          </a:xfrm>
        </xdr:grpSpPr>
        <xdr:sp macro="" textlink="">
          <xdr:nvSpPr>
            <xdr:cNvPr id="41" name="Text Box 74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8" y="391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" name="Line 75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9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43" name="Line 76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3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44" name="Line 77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8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9" name="Text Box 6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4907" y="10311527"/>
            <a:ext cx="648063" cy="2622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" name="Line 157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8987606" y="10519708"/>
            <a:ext cx="2212342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15</xdr:col>
      <xdr:colOff>1507817</xdr:colOff>
      <xdr:row>32</xdr:row>
      <xdr:rowOff>97493</xdr:rowOff>
    </xdr:from>
    <xdr:to>
      <xdr:col>16</xdr:col>
      <xdr:colOff>1460064</xdr:colOff>
      <xdr:row>34</xdr:row>
      <xdr:rowOff>75422</xdr:rowOff>
    </xdr:to>
    <xdr:grpSp>
      <xdr:nvGrpSpPr>
        <xdr:cNvPr id="45" name="Gruppieren 33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>
          <a:grpSpLocks/>
        </xdr:cNvGrpSpPr>
      </xdr:nvGrpSpPr>
      <xdr:grpSpPr bwMode="auto">
        <a:xfrm>
          <a:off x="13816234" y="10416243"/>
          <a:ext cx="2587497" cy="443596"/>
          <a:chOff x="10607675" y="4565650"/>
          <a:chExt cx="2294787" cy="443032"/>
        </a:xfrm>
      </xdr:grpSpPr>
      <xdr:grpSp>
        <xdr:nvGrpSpPr>
          <xdr:cNvPr id="46" name="Group 220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>
            <a:grpSpLocks/>
          </xdr:cNvGrpSpPr>
        </xdr:nvGrpSpPr>
        <xdr:grpSpPr bwMode="auto">
          <a:xfrm>
            <a:off x="10607675" y="4652061"/>
            <a:ext cx="609600" cy="356621"/>
            <a:chOff x="1098" y="386"/>
            <a:chExt cx="64" cy="37"/>
          </a:xfrm>
        </xdr:grpSpPr>
        <xdr:grpSp>
          <xdr:nvGrpSpPr>
            <xdr:cNvPr id="55" name="Group 83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57" name="Line 84">
                <a:extLst>
                  <a:ext uri="{FF2B5EF4-FFF2-40B4-BE49-F238E27FC236}">
                    <a16:creationId xmlns:a16="http://schemas.microsoft.com/office/drawing/2014/main" id="{00000000-0008-0000-0100-00003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Line 85">
                <a:extLst>
                  <a:ext uri="{FF2B5EF4-FFF2-40B4-BE49-F238E27FC236}">
                    <a16:creationId xmlns:a16="http://schemas.microsoft.com/office/drawing/2014/main" id="{00000000-0008-0000-0100-00003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Line 86">
                <a:extLst>
                  <a:ext uri="{FF2B5EF4-FFF2-40B4-BE49-F238E27FC236}">
                    <a16:creationId xmlns:a16="http://schemas.microsoft.com/office/drawing/2014/main" id="{00000000-0008-0000-0100-00003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Rectangle 87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56" name="Text Box 88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8" y="395"/>
              <a:ext cx="64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47" name="Gruppieren 178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>
            <a:grpSpLocks/>
          </xdr:cNvGrpSpPr>
        </xdr:nvGrpSpPr>
        <xdr:grpSpPr bwMode="auto">
          <a:xfrm>
            <a:off x="10941010" y="4674902"/>
            <a:ext cx="1475608" cy="278098"/>
            <a:chOff x="3305135" y="3252502"/>
            <a:chExt cx="1475608" cy="278098"/>
          </a:xfrm>
        </xdr:grpSpPr>
        <xdr:sp macro="" textlink="">
          <xdr:nvSpPr>
            <xdr:cNvPr id="53" name="Line 174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05135" y="3267190"/>
              <a:ext cx="1475608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4" name="Text Box 185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85896" y="3252502"/>
              <a:ext cx="485634" cy="2780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48" name="Group 7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GrpSpPr>
            <a:grpSpLocks/>
          </xdr:cNvGrpSpPr>
        </xdr:nvGrpSpPr>
        <xdr:grpSpPr bwMode="auto">
          <a:xfrm>
            <a:off x="12242062" y="4565650"/>
            <a:ext cx="660400" cy="279400"/>
            <a:chOff x="1059" y="375"/>
            <a:chExt cx="69" cy="29"/>
          </a:xfrm>
        </xdr:grpSpPr>
        <xdr:sp macro="" textlink="">
          <xdr:nvSpPr>
            <xdr:cNvPr id="49" name="Text Box 74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77" y="375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" name="Line 7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9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1" name="Line 76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3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2" name="Line 77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8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</xdr:grpSp>
    <xdr:clientData fLocksWithSheet="0"/>
  </xdr:twoCellAnchor>
  <xdr:twoCellAnchor>
    <xdr:from>
      <xdr:col>14</xdr:col>
      <xdr:colOff>36302</xdr:colOff>
      <xdr:row>28</xdr:row>
      <xdr:rowOff>537343</xdr:rowOff>
    </xdr:from>
    <xdr:to>
      <xdr:col>14</xdr:col>
      <xdr:colOff>603250</xdr:colOff>
      <xdr:row>29</xdr:row>
      <xdr:rowOff>350692</xdr:rowOff>
    </xdr:to>
    <xdr:grpSp>
      <xdr:nvGrpSpPr>
        <xdr:cNvPr id="199" name="Group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GrpSpPr/>
      </xdr:nvGrpSpPr>
      <xdr:grpSpPr>
        <a:xfrm>
          <a:off x="10958302" y="8908760"/>
          <a:ext cx="566948" cy="384849"/>
          <a:chOff x="9758152" y="8938393"/>
          <a:chExt cx="566948" cy="384849"/>
        </a:xfrm>
      </xdr:grpSpPr>
      <xdr:grpSp>
        <xdr:nvGrpSpPr>
          <xdr:cNvPr id="198" name="Groupe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GrpSpPr/>
        </xdr:nvGrpSpPr>
        <xdr:grpSpPr>
          <a:xfrm>
            <a:off x="9914508" y="8938393"/>
            <a:ext cx="216000" cy="103551"/>
            <a:chOff x="9914508" y="8938393"/>
            <a:chExt cx="216000" cy="103551"/>
          </a:xfrm>
        </xdr:grpSpPr>
        <xdr:sp macro="" textlink="">
          <xdr:nvSpPr>
            <xdr:cNvPr id="64" name="Line 8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920858" y="8938393"/>
              <a:ext cx="97200" cy="9720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5" name="Line 8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975338" y="8944743"/>
              <a:ext cx="97200" cy="9720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6" name="Line 86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029151" y="8944743"/>
              <a:ext cx="97200" cy="9720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7" name="Rectangle 87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14508" y="8944744"/>
              <a:ext cx="216000" cy="97200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3" name="Text Box 88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8152" y="9051500"/>
            <a:ext cx="566948" cy="2717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LCE 2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>
    <xdr:from>
      <xdr:col>17</xdr:col>
      <xdr:colOff>291156</xdr:colOff>
      <xdr:row>32</xdr:row>
      <xdr:rowOff>159497</xdr:rowOff>
    </xdr:from>
    <xdr:to>
      <xdr:col>19</xdr:col>
      <xdr:colOff>421020</xdr:colOff>
      <xdr:row>34</xdr:row>
      <xdr:rowOff>46616</xdr:rowOff>
    </xdr:to>
    <xdr:grpSp>
      <xdr:nvGrpSpPr>
        <xdr:cNvPr id="68" name="Gruppieren 33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>
          <a:grpSpLocks/>
        </xdr:cNvGrpSpPr>
      </xdr:nvGrpSpPr>
      <xdr:grpSpPr bwMode="auto">
        <a:xfrm>
          <a:off x="17393823" y="10478247"/>
          <a:ext cx="2140697" cy="352786"/>
          <a:chOff x="13474700" y="4652060"/>
          <a:chExt cx="1819416" cy="356621"/>
        </a:xfrm>
      </xdr:grpSpPr>
      <xdr:sp macro="" textlink="">
        <xdr:nvSpPr>
          <xdr:cNvPr id="69" name="Text Box 69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14879" y="4654261"/>
            <a:ext cx="486213" cy="2701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" name="Line 157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13759443" y="4692877"/>
            <a:ext cx="1534673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71" name="Group 22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GrpSpPr>
            <a:grpSpLocks/>
          </xdr:cNvGrpSpPr>
        </xdr:nvGrpSpPr>
        <xdr:grpSpPr bwMode="auto">
          <a:xfrm>
            <a:off x="13474700" y="4652060"/>
            <a:ext cx="571500" cy="356621"/>
            <a:chOff x="1103" y="386"/>
            <a:chExt cx="60" cy="37"/>
          </a:xfrm>
        </xdr:grpSpPr>
        <xdr:grpSp>
          <xdr:nvGrpSpPr>
            <xdr:cNvPr id="72" name="Group 83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74" name="Line 84">
                <a:extLst>
                  <a:ext uri="{FF2B5EF4-FFF2-40B4-BE49-F238E27FC236}">
                    <a16:creationId xmlns:a16="http://schemas.microsoft.com/office/drawing/2014/main" id="{00000000-0008-0000-0100-00004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Line 85">
                <a:extLst>
                  <a:ext uri="{FF2B5EF4-FFF2-40B4-BE49-F238E27FC236}">
                    <a16:creationId xmlns:a16="http://schemas.microsoft.com/office/drawing/2014/main" id="{00000000-0008-0000-0100-00004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Line 86">
                <a:extLst>
                  <a:ext uri="{FF2B5EF4-FFF2-40B4-BE49-F238E27FC236}">
                    <a16:creationId xmlns:a16="http://schemas.microsoft.com/office/drawing/2014/main" id="{00000000-0008-0000-0100-00004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Rectangle 87">
                <a:extLst>
                  <a:ext uri="{FF2B5EF4-FFF2-40B4-BE49-F238E27FC236}">
                    <a16:creationId xmlns:a16="http://schemas.microsoft.com/office/drawing/2014/main" id="{00000000-0008-0000-01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73" name="Text Box 88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3" y="395"/>
              <a:ext cx="60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12</xdr:col>
      <xdr:colOff>749487</xdr:colOff>
      <xdr:row>35</xdr:row>
      <xdr:rowOff>77878</xdr:rowOff>
    </xdr:from>
    <xdr:to>
      <xdr:col>15</xdr:col>
      <xdr:colOff>381106</xdr:colOff>
      <xdr:row>37</xdr:row>
      <xdr:rowOff>118219</xdr:rowOff>
    </xdr:to>
    <xdr:grpSp>
      <xdr:nvGrpSpPr>
        <xdr:cNvPr id="78" name="Gruppieren 33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>
          <a:grpSpLocks/>
        </xdr:cNvGrpSpPr>
      </xdr:nvGrpSpPr>
      <xdr:grpSpPr bwMode="auto">
        <a:xfrm>
          <a:off x="9692404" y="11105711"/>
          <a:ext cx="2997119" cy="527175"/>
          <a:chOff x="7741184" y="5403850"/>
          <a:chExt cx="2086632" cy="539750"/>
        </a:xfrm>
      </xdr:grpSpPr>
      <xdr:sp macro="" textlink="">
        <xdr:nvSpPr>
          <xdr:cNvPr id="79" name="Text Box 66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1184" y="5683363"/>
            <a:ext cx="357927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</a:p>
        </xdr:txBody>
      </xdr:sp>
      <xdr:sp macro="" textlink="">
        <xdr:nvSpPr>
          <xdr:cNvPr id="80" name="Text Box 67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65492" y="5403850"/>
            <a:ext cx="447409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81" name="Group 63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GrpSpPr>
            <a:grpSpLocks/>
          </xdr:cNvGrpSpPr>
        </xdr:nvGrpSpPr>
        <xdr:grpSpPr bwMode="auto">
          <a:xfrm flipH="1">
            <a:off x="7959938" y="5610225"/>
            <a:ext cx="1476999" cy="333375"/>
            <a:chOff x="7375" y="4493"/>
            <a:chExt cx="1686" cy="285"/>
          </a:xfrm>
        </xdr:grpSpPr>
        <xdr:sp macro="" textlink="">
          <xdr:nvSpPr>
            <xdr:cNvPr id="86" name="Line 64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75" y="4493"/>
              <a:ext cx="1686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87" name="Line 65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054" y="4493"/>
              <a:ext cx="0" cy="28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grpSp>
        <xdr:nvGrpSpPr>
          <xdr:cNvPr id="82" name="Group 78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GrpSpPr>
            <a:grpSpLocks/>
          </xdr:cNvGrpSpPr>
        </xdr:nvGrpSpPr>
        <xdr:grpSpPr bwMode="auto">
          <a:xfrm>
            <a:off x="9339431" y="5572125"/>
            <a:ext cx="488385" cy="304800"/>
            <a:chOff x="1046" y="342"/>
            <a:chExt cx="51" cy="32"/>
          </a:xfrm>
        </xdr:grpSpPr>
        <xdr:sp macro="" textlink="">
          <xdr:nvSpPr>
            <xdr:cNvPr id="83" name="Rectangle 79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84" name="Line 80">
              <a:extLst>
                <a:ext uri="{FF2B5EF4-FFF2-40B4-BE49-F238E27FC236}">
                  <a16:creationId xmlns:a16="http://schemas.microsoft.com/office/drawing/2014/main" id="{00000000-0008-0000-0100-00005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85" name="Text Box 81">
              <a:extLst>
                <a:ext uri="{FF2B5EF4-FFF2-40B4-BE49-F238E27FC236}">
                  <a16:creationId xmlns:a16="http://schemas.microsoft.com/office/drawing/2014/main" id="{00000000-0008-0000-0100-00005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6" y="351"/>
              <a:ext cx="51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1580787</xdr:colOff>
      <xdr:row>35</xdr:row>
      <xdr:rowOff>89084</xdr:rowOff>
    </xdr:from>
    <xdr:to>
      <xdr:col>16</xdr:col>
      <xdr:colOff>1372037</xdr:colOff>
      <xdr:row>37</xdr:row>
      <xdr:rowOff>138951</xdr:rowOff>
    </xdr:to>
    <xdr:grpSp>
      <xdr:nvGrpSpPr>
        <xdr:cNvPr id="88" name="Gruppieren 334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pSpPr>
          <a:grpSpLocks/>
        </xdr:cNvGrpSpPr>
      </xdr:nvGrpSpPr>
      <xdr:grpSpPr bwMode="auto">
        <a:xfrm>
          <a:off x="13889204" y="11116917"/>
          <a:ext cx="2426500" cy="536701"/>
          <a:chOff x="10782300" y="5403850"/>
          <a:chExt cx="2139950" cy="552450"/>
        </a:xfrm>
      </xdr:grpSpPr>
      <xdr:grpSp>
        <xdr:nvGrpSpPr>
          <xdr:cNvPr id="89" name="Group 63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GrpSpPr>
            <a:grpSpLocks/>
          </xdr:cNvGrpSpPr>
        </xdr:nvGrpSpPr>
        <xdr:grpSpPr bwMode="auto">
          <a:xfrm>
            <a:off x="11048252" y="5622925"/>
            <a:ext cx="1519048" cy="333375"/>
            <a:chOff x="7299" y="4493"/>
            <a:chExt cx="1734" cy="285"/>
          </a:xfrm>
        </xdr:grpSpPr>
        <xdr:sp macro="" textlink="">
          <xdr:nvSpPr>
            <xdr:cNvPr id="99" name="Line 64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299" y="4493"/>
              <a:ext cx="1730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00" name="Line 65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033" y="4493"/>
              <a:ext cx="0" cy="28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grpSp>
        <xdr:nvGrpSpPr>
          <xdr:cNvPr id="90" name="Group 220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GrpSpPr>
            <a:grpSpLocks/>
          </xdr:cNvGrpSpPr>
        </xdr:nvGrpSpPr>
        <xdr:grpSpPr bwMode="auto">
          <a:xfrm>
            <a:off x="10782300" y="5582331"/>
            <a:ext cx="685800" cy="366259"/>
            <a:chOff x="1104" y="386"/>
            <a:chExt cx="72" cy="38"/>
          </a:xfrm>
        </xdr:grpSpPr>
        <xdr:grpSp>
          <xdr:nvGrpSpPr>
            <xdr:cNvPr id="93" name="Group 83">
              <a:extLst>
                <a:ext uri="{FF2B5EF4-FFF2-40B4-BE49-F238E27FC236}">
                  <a16:creationId xmlns:a16="http://schemas.microsoft.com/office/drawing/2014/main" id="{00000000-0008-0000-0100-00005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95" name="Line 84">
                <a:extLst>
                  <a:ext uri="{FF2B5EF4-FFF2-40B4-BE49-F238E27FC236}">
                    <a16:creationId xmlns:a16="http://schemas.microsoft.com/office/drawing/2014/main" id="{00000000-0008-0000-0100-00005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Line 85">
                <a:extLst>
                  <a:ext uri="{FF2B5EF4-FFF2-40B4-BE49-F238E27FC236}">
                    <a16:creationId xmlns:a16="http://schemas.microsoft.com/office/drawing/2014/main" id="{00000000-0008-0000-0100-00006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Line 86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Rectangle 87">
                <a:extLst>
                  <a:ext uri="{FF2B5EF4-FFF2-40B4-BE49-F238E27FC236}">
                    <a16:creationId xmlns:a16="http://schemas.microsoft.com/office/drawing/2014/main" id="{00000000-0008-0000-01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94" name="Text Box 88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4" y="396"/>
              <a:ext cx="72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91" name="Text Box 67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5318" y="5403850"/>
            <a:ext cx="448827" cy="319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2" name="Text Box 66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9368" y="5675229"/>
            <a:ext cx="362882" cy="213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</a:p>
        </xdr:txBody>
      </xdr:sp>
    </xdr:grpSp>
    <xdr:clientData fLocksWithSheet="0"/>
  </xdr:twoCellAnchor>
  <xdr:twoCellAnchor>
    <xdr:from>
      <xdr:col>15</xdr:col>
      <xdr:colOff>1193722</xdr:colOff>
      <xdr:row>28</xdr:row>
      <xdr:rowOff>37787</xdr:rowOff>
    </xdr:from>
    <xdr:to>
      <xdr:col>15</xdr:col>
      <xdr:colOff>1582645</xdr:colOff>
      <xdr:row>28</xdr:row>
      <xdr:rowOff>452219</xdr:rowOff>
    </xdr:to>
    <xdr:grpSp>
      <xdr:nvGrpSpPr>
        <xdr:cNvPr id="101" name="Gruppieren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pSpPr/>
      </xdr:nvGrpSpPr>
      <xdr:grpSpPr>
        <a:xfrm>
          <a:off x="13502139" y="8409204"/>
          <a:ext cx="388923" cy="414432"/>
          <a:chOff x="10768456" y="1715558"/>
          <a:chExt cx="525654" cy="412208"/>
        </a:xfrm>
      </xdr:grpSpPr>
      <xdr:sp macro="" textlink="">
        <xdr:nvSpPr>
          <xdr:cNvPr id="102" name="Text Box 750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68456" y="1936719"/>
            <a:ext cx="525654" cy="1910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CT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3" name="Rectangle 163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10785475" y="1715558"/>
            <a:ext cx="104775" cy="230717"/>
          </a:xfrm>
          <a:prstGeom prst="rect">
            <a:avLst/>
          </a:prstGeom>
          <a:solidFill>
            <a:srgbClr val="558ED5"/>
          </a:solidFill>
          <a:ln w="9525">
            <a:solidFill>
              <a:srgbClr val="003366"/>
            </a:solidFill>
            <a:miter lim="800000"/>
            <a:headEnd/>
            <a:tailEnd/>
          </a:ln>
        </xdr:spPr>
      </xdr:sp>
    </xdr:grpSp>
    <xdr:clientData fLocksWithSheet="0"/>
  </xdr:twoCellAnchor>
  <xdr:twoCellAnchor>
    <xdr:from>
      <xdr:col>15</xdr:col>
      <xdr:colOff>1196767</xdr:colOff>
      <xdr:row>28</xdr:row>
      <xdr:rowOff>514665</xdr:rowOff>
    </xdr:from>
    <xdr:to>
      <xdr:col>15</xdr:col>
      <xdr:colOff>1566590</xdr:colOff>
      <xdr:row>29</xdr:row>
      <xdr:rowOff>380625</xdr:rowOff>
    </xdr:to>
    <xdr:grpSp>
      <xdr:nvGrpSpPr>
        <xdr:cNvPr id="104" name="Gruppieren 280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pSpPr>
          <a:grpSpLocks/>
        </xdr:cNvGrpSpPr>
      </xdr:nvGrpSpPr>
      <xdr:grpSpPr bwMode="auto">
        <a:xfrm>
          <a:off x="13505184" y="8886082"/>
          <a:ext cx="369823" cy="437460"/>
          <a:chOff x="10337800" y="2146300"/>
          <a:chExt cx="177885" cy="444677"/>
        </a:xfrm>
      </xdr:grpSpPr>
      <xdr:sp macro="" textlink="">
        <xdr:nvSpPr>
          <xdr:cNvPr id="105" name="Text Box 165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45787" y="2314752"/>
            <a:ext cx="169898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6" name="Rectangle 163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0337800" y="2146300"/>
            <a:ext cx="51948" cy="146376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</xdr:grpSp>
    <xdr:clientData fLocksWithSheet="0"/>
  </xdr:twoCellAnchor>
  <xdr:twoCellAnchor>
    <xdr:from>
      <xdr:col>13</xdr:col>
      <xdr:colOff>940314</xdr:colOff>
      <xdr:row>63</xdr:row>
      <xdr:rowOff>144416</xdr:rowOff>
    </xdr:from>
    <xdr:to>
      <xdr:col>15</xdr:col>
      <xdr:colOff>2108807</xdr:colOff>
      <xdr:row>65</xdr:row>
      <xdr:rowOff>117101</xdr:rowOff>
    </xdr:to>
    <xdr:grpSp>
      <xdr:nvGrpSpPr>
        <xdr:cNvPr id="107" name="Gruppieren 28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pSpPr>
          <a:grpSpLocks/>
        </xdr:cNvGrpSpPr>
      </xdr:nvGrpSpPr>
      <xdr:grpSpPr bwMode="auto">
        <a:xfrm>
          <a:off x="10740481" y="17998499"/>
          <a:ext cx="3676743" cy="353685"/>
          <a:chOff x="15797185" y="3660775"/>
          <a:chExt cx="2539405" cy="361950"/>
        </a:xfrm>
      </xdr:grpSpPr>
      <xdr:grpSp>
        <xdr:nvGrpSpPr>
          <xdr:cNvPr id="108" name="Gruppieren 273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GrpSpPr>
            <a:grpSpLocks/>
          </xdr:cNvGrpSpPr>
        </xdr:nvGrpSpPr>
        <xdr:grpSpPr bwMode="auto">
          <a:xfrm>
            <a:off x="15797185" y="3660775"/>
            <a:ext cx="1958683" cy="361950"/>
            <a:chOff x="9980585" y="5286375"/>
            <a:chExt cx="1958683" cy="361950"/>
          </a:xfrm>
        </xdr:grpSpPr>
        <xdr:sp macro="" textlink="">
          <xdr:nvSpPr>
            <xdr:cNvPr id="112" name="Text Box 69">
              <a:extLst>
                <a:ext uri="{FF2B5EF4-FFF2-40B4-BE49-F238E27FC236}">
                  <a16:creationId xmlns:a16="http://schemas.microsoft.com/office/drawing/2014/main" id="{00000000-0008-0000-0100-00007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69717" y="5374417"/>
              <a:ext cx="485055" cy="27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13" name="Line 157">
              <a:extLst>
                <a:ext uri="{FF2B5EF4-FFF2-40B4-BE49-F238E27FC236}">
                  <a16:creationId xmlns:a16="http://schemas.microsoft.com/office/drawing/2014/main" id="{00000000-0008-0000-0100-00007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378953" y="5410201"/>
              <a:ext cx="156031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grpSp>
          <xdr:nvGrpSpPr>
            <xdr:cNvPr id="114" name="Group 70">
              <a:extLst>
                <a:ext uri="{FF2B5EF4-FFF2-40B4-BE49-F238E27FC236}">
                  <a16:creationId xmlns:a16="http://schemas.microsoft.com/office/drawing/2014/main" id="{00000000-0008-0000-0100-00007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80585" y="5286375"/>
              <a:ext cx="539655" cy="276225"/>
              <a:chOff x="1168" y="339"/>
              <a:chExt cx="52" cy="29"/>
            </a:xfrm>
          </xdr:grpSpPr>
          <xdr:sp macro="" textlink="">
            <xdr:nvSpPr>
              <xdr:cNvPr id="115" name="Line 71">
                <a:extLst>
                  <a:ext uri="{FF2B5EF4-FFF2-40B4-BE49-F238E27FC236}">
                    <a16:creationId xmlns:a16="http://schemas.microsoft.com/office/drawing/2014/main" id="{00000000-0008-0000-0100-00007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211" y="347"/>
                <a:ext cx="9" cy="1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Text Box 72">
                <a:extLst>
                  <a:ext uri="{FF2B5EF4-FFF2-40B4-BE49-F238E27FC236}">
                    <a16:creationId xmlns:a16="http://schemas.microsoft.com/office/drawing/2014/main" id="{00000000-0008-0000-0100-000074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68" y="339"/>
                <a:ext cx="51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BLS 2</a:t>
                </a: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l" rtl="0">
                  <a:defRPr sz="1000"/>
                </a:pP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</xdr:grpSp>
      <xdr:grpSp>
        <xdr:nvGrpSpPr>
          <xdr:cNvPr id="109" name="Gruppieren 281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GrpSpPr>
            <a:grpSpLocks/>
          </xdr:cNvGrpSpPr>
        </xdr:nvGrpSpPr>
        <xdr:grpSpPr bwMode="auto">
          <a:xfrm>
            <a:off x="17754600" y="3670300"/>
            <a:ext cx="581990" cy="276225"/>
            <a:chOff x="10337800" y="2120900"/>
            <a:chExt cx="581990" cy="276225"/>
          </a:xfrm>
        </xdr:grpSpPr>
        <xdr:sp macro="" textlink="">
          <xdr:nvSpPr>
            <xdr:cNvPr id="110" name="Text Box 165">
              <a:extLst>
                <a:ext uri="{FF2B5EF4-FFF2-40B4-BE49-F238E27FC236}">
                  <a16:creationId xmlns:a16="http://schemas.microsoft.com/office/drawing/2014/main" id="{00000000-0008-0000-0100-00006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34735" y="2121158"/>
              <a:ext cx="485055" cy="27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11" name="Rectangle 163">
              <a:extLst>
                <a:ext uri="{FF2B5EF4-FFF2-40B4-BE49-F238E27FC236}">
                  <a16:creationId xmlns:a16="http://schemas.microsoft.com/office/drawing/2014/main" id="{00000000-0008-0000-0100-00006F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0337800" y="2146300"/>
              <a:ext cx="101824" cy="177800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</xdr:grpSp>
    <xdr:clientData fLocksWithSheet="0"/>
  </xdr:twoCellAnchor>
  <xdr:twoCellAnchor>
    <xdr:from>
      <xdr:col>13</xdr:col>
      <xdr:colOff>940300</xdr:colOff>
      <xdr:row>66</xdr:row>
      <xdr:rowOff>139235</xdr:rowOff>
    </xdr:from>
    <xdr:to>
      <xdr:col>15</xdr:col>
      <xdr:colOff>2104031</xdr:colOff>
      <xdr:row>68</xdr:row>
      <xdr:rowOff>121164</xdr:rowOff>
    </xdr:to>
    <xdr:grpSp>
      <xdr:nvGrpSpPr>
        <xdr:cNvPr id="117" name="Gruppieren 28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GrpSpPr>
          <a:grpSpLocks/>
        </xdr:cNvGrpSpPr>
      </xdr:nvGrpSpPr>
      <xdr:grpSpPr bwMode="auto">
        <a:xfrm>
          <a:off x="10740467" y="18564818"/>
          <a:ext cx="3671981" cy="373513"/>
          <a:chOff x="15797185" y="3644901"/>
          <a:chExt cx="2539405" cy="377824"/>
        </a:xfrm>
      </xdr:grpSpPr>
      <xdr:grpSp>
        <xdr:nvGrpSpPr>
          <xdr:cNvPr id="118" name="Gruppieren 286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GrpSpPr>
            <a:grpSpLocks/>
          </xdr:cNvGrpSpPr>
        </xdr:nvGrpSpPr>
        <xdr:grpSpPr bwMode="auto">
          <a:xfrm>
            <a:off x="15797185" y="3660775"/>
            <a:ext cx="2055085" cy="361950"/>
            <a:chOff x="9980585" y="5286375"/>
            <a:chExt cx="2055085" cy="361950"/>
          </a:xfrm>
        </xdr:grpSpPr>
        <xdr:sp macro="" textlink="">
          <xdr:nvSpPr>
            <xdr:cNvPr id="122" name="Text Box 69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69717" y="5377066"/>
              <a:ext cx="485055" cy="2712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3" name="Line 157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385425" y="5410200"/>
              <a:ext cx="165024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grpSp>
          <xdr:nvGrpSpPr>
            <xdr:cNvPr id="124" name="Group 70">
              <a:extLst>
                <a:ext uri="{FF2B5EF4-FFF2-40B4-BE49-F238E27FC236}">
                  <a16:creationId xmlns:a16="http://schemas.microsoft.com/office/drawing/2014/main" id="{00000000-0008-0000-0100-00007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80585" y="5286375"/>
              <a:ext cx="539655" cy="276225"/>
              <a:chOff x="1168" y="339"/>
              <a:chExt cx="52" cy="29"/>
            </a:xfrm>
          </xdr:grpSpPr>
          <xdr:sp macro="" textlink="">
            <xdr:nvSpPr>
              <xdr:cNvPr id="125" name="Line 71">
                <a:extLst>
                  <a:ext uri="{FF2B5EF4-FFF2-40B4-BE49-F238E27FC236}">
                    <a16:creationId xmlns:a16="http://schemas.microsoft.com/office/drawing/2014/main" id="{00000000-0008-0000-0100-00007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211" y="347"/>
                <a:ext cx="9" cy="1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6" name="Text Box 72">
                <a:extLst>
                  <a:ext uri="{FF2B5EF4-FFF2-40B4-BE49-F238E27FC236}">
                    <a16:creationId xmlns:a16="http://schemas.microsoft.com/office/drawing/2014/main" id="{00000000-0008-0000-0100-00007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68" y="339"/>
                <a:ext cx="51" cy="2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BLS 2</a:t>
                </a:r>
                <a:endParaRPr lang="de-CH" sz="12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l" rtl="0">
                  <a:defRPr sz="1000"/>
                </a:pPr>
                <a:endParaRPr lang="de-CH" sz="12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</xdr:grpSp>
      <xdr:grpSp>
        <xdr:nvGrpSpPr>
          <xdr:cNvPr id="119" name="Gruppieren 287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GrpSpPr>
            <a:grpSpLocks/>
          </xdr:cNvGrpSpPr>
        </xdr:nvGrpSpPr>
        <xdr:grpSpPr bwMode="auto">
          <a:xfrm>
            <a:off x="17792699" y="3644901"/>
            <a:ext cx="543891" cy="300321"/>
            <a:chOff x="10375899" y="2095501"/>
            <a:chExt cx="543891" cy="300321"/>
          </a:xfrm>
        </xdr:grpSpPr>
        <xdr:sp macro="" textlink="">
          <xdr:nvSpPr>
            <xdr:cNvPr id="120" name="Text Box 165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34735" y="2124563"/>
              <a:ext cx="485055" cy="2712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CT</a:t>
              </a: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1" name="Rectangle 163">
              <a:extLst>
                <a:ext uri="{FF2B5EF4-FFF2-40B4-BE49-F238E27FC236}">
                  <a16:creationId xmlns:a16="http://schemas.microsoft.com/office/drawing/2014/main" id="{00000000-0008-0000-0100-000079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0375899" y="2095501"/>
              <a:ext cx="63724" cy="279400"/>
            </a:xfrm>
            <a:prstGeom prst="rect">
              <a:avLst/>
            </a:prstGeom>
            <a:solidFill>
              <a:srgbClr val="0070C0"/>
            </a:solidFill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</xdr:grpSp>
    <xdr:clientData fLocksWithSheet="0"/>
  </xdr:twoCellAnchor>
  <xdr:twoCellAnchor>
    <xdr:from>
      <xdr:col>13</xdr:col>
      <xdr:colOff>389552</xdr:colOff>
      <xdr:row>39</xdr:row>
      <xdr:rowOff>83329</xdr:rowOff>
    </xdr:from>
    <xdr:to>
      <xdr:col>15</xdr:col>
      <xdr:colOff>818030</xdr:colOff>
      <xdr:row>41</xdr:row>
      <xdr:rowOff>50789</xdr:rowOff>
    </xdr:to>
    <xdr:grpSp>
      <xdr:nvGrpSpPr>
        <xdr:cNvPr id="202" name="Group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GrpSpPr/>
      </xdr:nvGrpSpPr>
      <xdr:grpSpPr>
        <a:xfrm>
          <a:off x="10189719" y="12084829"/>
          <a:ext cx="2936728" cy="454293"/>
          <a:chOff x="9108102" y="12122929"/>
          <a:chExt cx="2663678" cy="462760"/>
        </a:xfrm>
      </xdr:grpSpPr>
      <xdr:sp macro="" textlink="">
        <xdr:nvSpPr>
          <xdr:cNvPr id="133" name="Text Box 10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9526" y="12206188"/>
            <a:ext cx="512254" cy="3347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30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4" name="Text Box 10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62821" y="12152012"/>
            <a:ext cx="849876" cy="3156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200" name="Groupe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GrpSpPr/>
        </xdr:nvGrpSpPr>
        <xdr:grpSpPr>
          <a:xfrm>
            <a:off x="9499128" y="12167249"/>
            <a:ext cx="1800000" cy="338872"/>
            <a:chOff x="9499128" y="12167249"/>
            <a:chExt cx="1800000" cy="338872"/>
          </a:xfrm>
        </xdr:grpSpPr>
        <xdr:sp macro="" textlink="">
          <xdr:nvSpPr>
            <xdr:cNvPr id="139" name="Line 106">
              <a:extLst>
                <a:ext uri="{FF2B5EF4-FFF2-40B4-BE49-F238E27FC236}">
                  <a16:creationId xmlns:a16="http://schemas.microsoft.com/office/drawing/2014/main" id="{00000000-0008-0000-0100-00008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99128" y="12167249"/>
              <a:ext cx="1800000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40" name="Line 107">
              <a:extLst>
                <a:ext uri="{FF2B5EF4-FFF2-40B4-BE49-F238E27FC236}">
                  <a16:creationId xmlns:a16="http://schemas.microsoft.com/office/drawing/2014/main" id="{00000000-0008-0000-0100-00008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290743" y="12167249"/>
              <a:ext cx="0" cy="332522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38" name="Line 108">
              <a:extLst>
                <a:ext uri="{FF2B5EF4-FFF2-40B4-BE49-F238E27FC236}">
                  <a16:creationId xmlns:a16="http://schemas.microsoft.com/office/drawing/2014/main" id="{00000000-0008-0000-0100-00008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74073" y="12506121"/>
              <a:ext cx="52062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36" name="Text Box 109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33544" y="12298731"/>
            <a:ext cx="523896" cy="2869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29" name="Group 7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GrpSpPr>
            <a:grpSpLocks/>
          </xdr:cNvGrpSpPr>
        </xdr:nvGrpSpPr>
        <xdr:grpSpPr bwMode="auto">
          <a:xfrm>
            <a:off x="9108102" y="12122929"/>
            <a:ext cx="623119" cy="370524"/>
            <a:chOff x="1041" y="342"/>
            <a:chExt cx="50" cy="39"/>
          </a:xfrm>
        </xdr:grpSpPr>
        <xdr:sp macro="" textlink="">
          <xdr:nvSpPr>
            <xdr:cNvPr id="130" name="Rectangle 79">
              <a:extLst>
                <a:ext uri="{FF2B5EF4-FFF2-40B4-BE49-F238E27FC236}">
                  <a16:creationId xmlns:a16="http://schemas.microsoft.com/office/drawing/2014/main" id="{00000000-0008-0000-0100-00008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6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31" name="Line 80">
              <a:extLst>
                <a:ext uri="{FF2B5EF4-FFF2-40B4-BE49-F238E27FC236}">
                  <a16:creationId xmlns:a16="http://schemas.microsoft.com/office/drawing/2014/main" id="{00000000-0008-0000-0100-00008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6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32" name="Text Box 81">
              <a:extLst>
                <a:ext uri="{FF2B5EF4-FFF2-40B4-BE49-F238E27FC236}">
                  <a16:creationId xmlns:a16="http://schemas.microsoft.com/office/drawing/2014/main" id="{00000000-0008-0000-0100-00008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1" y="352"/>
              <a:ext cx="50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1062137</xdr:colOff>
      <xdr:row>39</xdr:row>
      <xdr:rowOff>93172</xdr:rowOff>
    </xdr:from>
    <xdr:to>
      <xdr:col>16</xdr:col>
      <xdr:colOff>1350478</xdr:colOff>
      <xdr:row>41</xdr:row>
      <xdr:rowOff>44466</xdr:rowOff>
    </xdr:to>
    <xdr:grpSp>
      <xdr:nvGrpSpPr>
        <xdr:cNvPr id="205" name="Group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GrpSpPr/>
      </xdr:nvGrpSpPr>
      <xdr:grpSpPr>
        <a:xfrm>
          <a:off x="13370554" y="12094672"/>
          <a:ext cx="2923591" cy="438127"/>
          <a:chOff x="12015887" y="12132772"/>
          <a:chExt cx="2631491" cy="446594"/>
        </a:xfrm>
      </xdr:grpSpPr>
      <xdr:sp macro="" textlink="">
        <xdr:nvSpPr>
          <xdr:cNvPr id="150" name="Text Box 102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2015887" y="12199832"/>
            <a:ext cx="486317" cy="3348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1" name="Text Box 103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040750" y="12152004"/>
            <a:ext cx="794714" cy="315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203" name="Groupe 202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GrpSpPr/>
        </xdr:nvGrpSpPr>
        <xdr:grpSpPr>
          <a:xfrm>
            <a:off x="12319301" y="12176028"/>
            <a:ext cx="1836000" cy="330305"/>
            <a:chOff x="12319301" y="12176028"/>
            <a:chExt cx="1836000" cy="330305"/>
          </a:xfrm>
        </xdr:grpSpPr>
        <xdr:sp macro="" textlink="">
          <xdr:nvSpPr>
            <xdr:cNvPr id="156" name="Line 106">
              <a:extLst>
                <a:ext uri="{FF2B5EF4-FFF2-40B4-BE49-F238E27FC236}">
                  <a16:creationId xmlns:a16="http://schemas.microsoft.com/office/drawing/2014/main" id="{00000000-0008-0000-0100-00009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319301" y="12176028"/>
              <a:ext cx="1836000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57" name="Line 107">
              <a:extLst>
                <a:ext uri="{FF2B5EF4-FFF2-40B4-BE49-F238E27FC236}">
                  <a16:creationId xmlns:a16="http://schemas.microsoft.com/office/drawing/2014/main" id="{00000000-0008-0000-0100-00009D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325651" y="12176028"/>
              <a:ext cx="0" cy="33030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55" name="Line 108">
              <a:extLst>
                <a:ext uri="{FF2B5EF4-FFF2-40B4-BE49-F238E27FC236}">
                  <a16:creationId xmlns:a16="http://schemas.microsoft.com/office/drawing/2014/main" id="{00000000-0008-0000-0100-00009B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319301" y="12506333"/>
              <a:ext cx="495694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53" name="Text Box 109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2427620" y="12292385"/>
            <a:ext cx="498178" cy="2869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204" name="Groupe 203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GrpSpPr/>
        </xdr:nvGrpSpPr>
        <xdr:grpSpPr>
          <a:xfrm>
            <a:off x="14010057" y="12132772"/>
            <a:ext cx="637321" cy="343787"/>
            <a:chOff x="14010057" y="12132772"/>
            <a:chExt cx="637321" cy="343787"/>
          </a:xfrm>
        </xdr:grpSpPr>
        <xdr:grpSp>
          <xdr:nvGrpSpPr>
            <xdr:cNvPr id="144" name="Group 83">
              <a:extLst>
                <a:ext uri="{FF2B5EF4-FFF2-40B4-BE49-F238E27FC236}">
                  <a16:creationId xmlns:a16="http://schemas.microsoft.com/office/drawing/2014/main" id="{00000000-0008-0000-0100-00009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163486" y="12132772"/>
              <a:ext cx="200638" cy="85947"/>
              <a:chOff x="761" y="181"/>
              <a:chExt cx="16" cy="9"/>
            </a:xfrm>
          </xdr:grpSpPr>
          <xdr:sp macro="" textlink="">
            <xdr:nvSpPr>
              <xdr:cNvPr id="146" name="Line 84">
                <a:extLst>
                  <a:ext uri="{FF2B5EF4-FFF2-40B4-BE49-F238E27FC236}">
                    <a16:creationId xmlns:a16="http://schemas.microsoft.com/office/drawing/2014/main" id="{00000000-0008-0000-01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85">
                <a:extLst>
                  <a:ext uri="{FF2B5EF4-FFF2-40B4-BE49-F238E27FC236}">
                    <a16:creationId xmlns:a16="http://schemas.microsoft.com/office/drawing/2014/main" id="{00000000-0008-0000-01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86">
                <a:extLst>
                  <a:ext uri="{FF2B5EF4-FFF2-40B4-BE49-F238E27FC236}">
                    <a16:creationId xmlns:a16="http://schemas.microsoft.com/office/drawing/2014/main" id="{00000000-0008-0000-01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Rectangle 87">
                <a:extLst>
                  <a:ext uri="{FF2B5EF4-FFF2-40B4-BE49-F238E27FC236}">
                    <a16:creationId xmlns:a16="http://schemas.microsoft.com/office/drawing/2014/main" id="{00000000-0008-0000-01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45" name="Text Box 88">
              <a:extLst>
                <a:ext uri="{FF2B5EF4-FFF2-40B4-BE49-F238E27FC236}">
                  <a16:creationId xmlns:a16="http://schemas.microsoft.com/office/drawing/2014/main" id="{00000000-0008-0000-0100-00009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010057" y="12209169"/>
              <a:ext cx="637321" cy="2673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16</xdr:col>
      <xdr:colOff>1858139</xdr:colOff>
      <xdr:row>38</xdr:row>
      <xdr:rowOff>232587</xdr:rowOff>
    </xdr:from>
    <xdr:to>
      <xdr:col>19</xdr:col>
      <xdr:colOff>19050</xdr:colOff>
      <xdr:row>41</xdr:row>
      <xdr:rowOff>161153</xdr:rowOff>
    </xdr:to>
    <xdr:grpSp>
      <xdr:nvGrpSpPr>
        <xdr:cNvPr id="207" name="Group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GrpSpPr/>
      </xdr:nvGrpSpPr>
      <xdr:grpSpPr>
        <a:xfrm>
          <a:off x="16801806" y="11990670"/>
          <a:ext cx="2330744" cy="658816"/>
          <a:chOff x="15155039" y="12024537"/>
          <a:chExt cx="1875661" cy="671516"/>
        </a:xfrm>
      </xdr:grpSpPr>
      <xdr:grpSp>
        <xdr:nvGrpSpPr>
          <xdr:cNvPr id="206" name="Groupe 205">
            <a:extLst>
              <a:ext uri="{FF2B5EF4-FFF2-40B4-BE49-F238E27FC236}">
                <a16:creationId xmlns:a16="http://schemas.microsoft.com/office/drawing/2014/main" id="{00000000-0008-0000-0100-0000CE000000}"/>
              </a:ext>
            </a:extLst>
          </xdr:cNvPr>
          <xdr:cNvGrpSpPr/>
        </xdr:nvGrpSpPr>
        <xdr:grpSpPr>
          <a:xfrm>
            <a:off x="15808011" y="12208438"/>
            <a:ext cx="904787" cy="342254"/>
            <a:chOff x="15808011" y="12208438"/>
            <a:chExt cx="904787" cy="342254"/>
          </a:xfrm>
        </xdr:grpSpPr>
        <xdr:sp macro="" textlink="">
          <xdr:nvSpPr>
            <xdr:cNvPr id="173" name="Line 111">
              <a:extLst>
                <a:ext uri="{FF2B5EF4-FFF2-40B4-BE49-F238E27FC236}">
                  <a16:creationId xmlns:a16="http://schemas.microsoft.com/office/drawing/2014/main" id="{00000000-0008-0000-01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816798" y="12215329"/>
              <a:ext cx="882351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4" name="Line 112">
              <a:extLst>
                <a:ext uri="{FF2B5EF4-FFF2-40B4-BE49-F238E27FC236}">
                  <a16:creationId xmlns:a16="http://schemas.microsoft.com/office/drawing/2014/main" id="{00000000-0008-0000-0100-0000A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703528" y="12208438"/>
              <a:ext cx="0" cy="342254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2" name="Line 113">
              <a:extLst>
                <a:ext uri="{FF2B5EF4-FFF2-40B4-BE49-F238E27FC236}">
                  <a16:creationId xmlns:a16="http://schemas.microsoft.com/office/drawing/2014/main" id="{00000000-0008-0000-0100-0000A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808011" y="12549536"/>
              <a:ext cx="904787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60" name="Text Box 114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2516" y="12024537"/>
            <a:ext cx="408576" cy="3350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1" name="Text Box 115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79134" y="12262764"/>
            <a:ext cx="351566" cy="2584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2" name="Text Box 116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2516" y="12347846"/>
            <a:ext cx="389573" cy="2871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63" name="Group 78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GrpSpPr>
            <a:grpSpLocks/>
          </xdr:cNvGrpSpPr>
        </xdr:nvGrpSpPr>
        <xdr:grpSpPr bwMode="auto">
          <a:xfrm>
            <a:off x="15155039" y="12097519"/>
            <a:ext cx="658712" cy="317971"/>
            <a:chOff x="1010" y="334"/>
            <a:chExt cx="63" cy="34"/>
          </a:xfrm>
        </xdr:grpSpPr>
        <xdr:sp macro="" textlink="">
          <xdr:nvSpPr>
            <xdr:cNvPr id="168" name="Rectangle 79">
              <a:extLst>
                <a:ext uri="{FF2B5EF4-FFF2-40B4-BE49-F238E27FC236}">
                  <a16:creationId xmlns:a16="http://schemas.microsoft.com/office/drawing/2014/main" id="{00000000-0008-0000-01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Line 80">
              <a:extLst>
                <a:ext uri="{FF2B5EF4-FFF2-40B4-BE49-F238E27FC236}">
                  <a16:creationId xmlns:a16="http://schemas.microsoft.com/office/drawing/2014/main" id="{00000000-0008-0000-0100-0000A9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0" name="Text Box 81">
              <a:extLst>
                <a:ext uri="{FF2B5EF4-FFF2-40B4-BE49-F238E27FC236}">
                  <a16:creationId xmlns:a16="http://schemas.microsoft.com/office/drawing/2014/main" id="{00000000-0008-0000-0100-0000A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0" y="334"/>
              <a:ext cx="51" cy="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64" name="Group 78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GrpSpPr>
            <a:grpSpLocks/>
          </xdr:cNvGrpSpPr>
        </xdr:nvGrpSpPr>
        <xdr:grpSpPr bwMode="auto">
          <a:xfrm>
            <a:off x="15155039" y="12424842"/>
            <a:ext cx="658712" cy="271211"/>
            <a:chOff x="1010" y="333"/>
            <a:chExt cx="63" cy="29"/>
          </a:xfrm>
        </xdr:grpSpPr>
        <xdr:sp macro="" textlink="">
          <xdr:nvSpPr>
            <xdr:cNvPr id="165" name="Rectangle 79">
              <a:extLst>
                <a:ext uri="{FF2B5EF4-FFF2-40B4-BE49-F238E27FC236}">
                  <a16:creationId xmlns:a16="http://schemas.microsoft.com/office/drawing/2014/main" id="{00000000-0008-0000-0100-0000A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66" name="Line 80">
              <a:extLst>
                <a:ext uri="{FF2B5EF4-FFF2-40B4-BE49-F238E27FC236}">
                  <a16:creationId xmlns:a16="http://schemas.microsoft.com/office/drawing/2014/main" id="{00000000-0008-0000-0100-0000A6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67" name="Text Box 81">
              <a:extLst>
                <a:ext uri="{FF2B5EF4-FFF2-40B4-BE49-F238E27FC236}">
                  <a16:creationId xmlns:a16="http://schemas.microsoft.com/office/drawing/2014/main" id="{00000000-0008-0000-0100-0000A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0" y="333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14</xdr:col>
      <xdr:colOff>159824</xdr:colOff>
      <xdr:row>73</xdr:row>
      <xdr:rowOff>28717</xdr:rowOff>
    </xdr:from>
    <xdr:to>
      <xdr:col>15</xdr:col>
      <xdr:colOff>1999270</xdr:colOff>
      <xdr:row>75</xdr:row>
      <xdr:rowOff>76342</xdr:rowOff>
    </xdr:to>
    <xdr:grpSp>
      <xdr:nvGrpSpPr>
        <xdr:cNvPr id="175" name="Gruppieren 17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GrpSpPr>
          <a:grpSpLocks/>
        </xdr:cNvGrpSpPr>
      </xdr:nvGrpSpPr>
      <xdr:grpSpPr bwMode="auto">
        <a:xfrm>
          <a:off x="11081824" y="19808967"/>
          <a:ext cx="3225863" cy="428625"/>
          <a:chOff x="7172325" y="3648075"/>
          <a:chExt cx="2327513" cy="438150"/>
        </a:xfrm>
      </xdr:grpSpPr>
      <xdr:sp macro="" textlink="">
        <xdr:nvSpPr>
          <xdr:cNvPr id="176" name="Text Box 69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0589" y="3813598"/>
            <a:ext cx="491524" cy="272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3366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77" name="Group 182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GrpSpPr>
            <a:grpSpLocks/>
          </xdr:cNvGrpSpPr>
        </xdr:nvGrpSpPr>
        <xdr:grpSpPr bwMode="auto">
          <a:xfrm>
            <a:off x="7172325" y="3648075"/>
            <a:ext cx="2327513" cy="438150"/>
            <a:chOff x="765" y="362"/>
            <a:chExt cx="244" cy="46"/>
          </a:xfrm>
        </xdr:grpSpPr>
        <xdr:sp macro="" textlink="">
          <xdr:nvSpPr>
            <xdr:cNvPr id="178" name="Line 157">
              <a:extLst>
                <a:ext uri="{FF2B5EF4-FFF2-40B4-BE49-F238E27FC236}">
                  <a16:creationId xmlns:a16="http://schemas.microsoft.com/office/drawing/2014/main" id="{00000000-0008-0000-0100-0000B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73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9" name="Rectangle 163">
              <a:extLst>
                <a:ext uri="{FF2B5EF4-FFF2-40B4-BE49-F238E27FC236}">
                  <a16:creationId xmlns:a16="http://schemas.microsoft.com/office/drawing/2014/main" id="{00000000-0008-0000-0100-0000B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Line 164">
              <a:extLst>
                <a:ext uri="{FF2B5EF4-FFF2-40B4-BE49-F238E27FC236}">
                  <a16:creationId xmlns:a16="http://schemas.microsoft.com/office/drawing/2014/main" id="{00000000-0008-0000-0100-0000B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81" name="Text Box 165">
              <a:extLst>
                <a:ext uri="{FF2B5EF4-FFF2-40B4-BE49-F238E27FC236}">
                  <a16:creationId xmlns:a16="http://schemas.microsoft.com/office/drawing/2014/main" id="{00000000-0008-0000-0100-0000B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1" y="362"/>
              <a:ext cx="68" cy="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       BDV 20/18 </a:t>
              </a: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2260929</xdr:colOff>
      <xdr:row>73</xdr:row>
      <xdr:rowOff>40623</xdr:rowOff>
    </xdr:from>
    <xdr:to>
      <xdr:col>17</xdr:col>
      <xdr:colOff>506088</xdr:colOff>
      <xdr:row>75</xdr:row>
      <xdr:rowOff>153242</xdr:rowOff>
    </xdr:to>
    <xdr:grpSp>
      <xdr:nvGrpSpPr>
        <xdr:cNvPr id="182" name="Gruppieren 197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GrpSpPr>
          <a:grpSpLocks/>
        </xdr:cNvGrpSpPr>
      </xdr:nvGrpSpPr>
      <xdr:grpSpPr bwMode="auto">
        <a:xfrm>
          <a:off x="14569346" y="19820873"/>
          <a:ext cx="3039409" cy="493619"/>
          <a:chOff x="9762653" y="5248275"/>
          <a:chExt cx="2273017" cy="514350"/>
        </a:xfrm>
      </xdr:grpSpPr>
      <xdr:sp macro="" textlink="">
        <xdr:nvSpPr>
          <xdr:cNvPr id="183" name="Text Box 69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860" y="5374436"/>
            <a:ext cx="480980" cy="2717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3366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4" name="Line 157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185" name="Group 70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GrpSpPr>
            <a:grpSpLocks/>
          </xdr:cNvGrpSpPr>
        </xdr:nvGrpSpPr>
        <xdr:grpSpPr bwMode="auto">
          <a:xfrm>
            <a:off x="9762653" y="5248275"/>
            <a:ext cx="778349" cy="514350"/>
            <a:chOff x="1147" y="335"/>
            <a:chExt cx="75" cy="54"/>
          </a:xfrm>
        </xdr:grpSpPr>
        <xdr:sp macro="" textlink="">
          <xdr:nvSpPr>
            <xdr:cNvPr id="186" name="Line 71">
              <a:extLst>
                <a:ext uri="{FF2B5EF4-FFF2-40B4-BE49-F238E27FC236}">
                  <a16:creationId xmlns:a16="http://schemas.microsoft.com/office/drawing/2014/main" id="{00000000-0008-0000-0100-0000B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87" name="Text Box 72">
              <a:extLst>
                <a:ext uri="{FF2B5EF4-FFF2-40B4-BE49-F238E27FC236}">
                  <a16:creationId xmlns:a16="http://schemas.microsoft.com/office/drawing/2014/main" id="{00000000-0008-0000-0100-0000B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47" y="335"/>
              <a:ext cx="75" cy="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2</a:t>
              </a:r>
            </a:p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BDV 20/18</a:t>
              </a: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16</xdr:col>
      <xdr:colOff>118806</xdr:colOff>
      <xdr:row>28</xdr:row>
      <xdr:rowOff>102581</xdr:rowOff>
    </xdr:from>
    <xdr:to>
      <xdr:col>16</xdr:col>
      <xdr:colOff>361769</xdr:colOff>
      <xdr:row>28</xdr:row>
      <xdr:rowOff>402046</xdr:rowOff>
    </xdr:to>
    <xdr:grpSp>
      <xdr:nvGrpSpPr>
        <xdr:cNvPr id="188" name="Gruppieren 28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GrpSpPr>
          <a:grpSpLocks/>
        </xdr:cNvGrpSpPr>
      </xdr:nvGrpSpPr>
      <xdr:grpSpPr bwMode="auto">
        <a:xfrm>
          <a:off x="15062473" y="8473998"/>
          <a:ext cx="242963" cy="299465"/>
          <a:chOff x="11442844" y="1793875"/>
          <a:chExt cx="403512" cy="303864"/>
        </a:xfrm>
      </xdr:grpSpPr>
      <xdr:grpSp>
        <xdr:nvGrpSpPr>
          <xdr:cNvPr id="189" name="Gruppieren 280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GrpSpPr>
            <a:grpSpLocks/>
          </xdr:cNvGrpSpPr>
        </xdr:nvGrpSpPr>
        <xdr:grpSpPr bwMode="auto">
          <a:xfrm>
            <a:off x="11528425" y="1793875"/>
            <a:ext cx="257175" cy="98425"/>
            <a:chOff x="11249025" y="1692275"/>
            <a:chExt cx="1019175" cy="555625"/>
          </a:xfrm>
        </xdr:grpSpPr>
        <xdr:sp macro="" textlink="">
          <xdr:nvSpPr>
            <xdr:cNvPr id="191" name="Rectangle 163">
              <a:extLst>
                <a:ext uri="{FF2B5EF4-FFF2-40B4-BE49-F238E27FC236}">
                  <a16:creationId xmlns:a16="http://schemas.microsoft.com/office/drawing/2014/main" id="{00000000-0008-0000-0100-0000B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249025" y="1692275"/>
              <a:ext cx="1006475" cy="555625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cxnSp macro="">
          <xdr:nvCxnSpPr>
            <xdr:cNvPr id="192" name="Gerade Verbindung 269">
              <a:extLst>
                <a:ext uri="{FF2B5EF4-FFF2-40B4-BE49-F238E27FC236}">
                  <a16:creationId xmlns:a16="http://schemas.microsoft.com/office/drawing/2014/main" id="{00000000-0008-0000-0100-0000C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249025" y="1703388"/>
              <a:ext cx="981075" cy="544512"/>
            </a:xfrm>
            <a:prstGeom prst="line">
              <a:avLst/>
            </a:prstGeom>
            <a:noFill/>
            <a:ln w="9525" algn="ctr">
              <a:solidFill>
                <a:srgbClr val="003366"/>
              </a:solidFill>
              <a:round/>
              <a:headEnd/>
              <a:tailEnd/>
            </a:ln>
          </xdr:spPr>
        </xdr:cxnSp>
        <xdr:cxnSp macro="">
          <xdr:nvCxnSpPr>
            <xdr:cNvPr id="193" name="Gerade Verbindung 276">
              <a:extLst>
                <a:ext uri="{FF2B5EF4-FFF2-40B4-BE49-F238E27FC236}">
                  <a16:creationId xmlns:a16="http://schemas.microsoft.com/office/drawing/2014/main" id="{00000000-0008-0000-0100-0000C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264900" y="1701800"/>
              <a:ext cx="1003300" cy="546100"/>
            </a:xfrm>
            <a:prstGeom prst="line">
              <a:avLst/>
            </a:prstGeom>
            <a:noFill/>
            <a:ln w="9525" algn="ctr">
              <a:solidFill>
                <a:srgbClr val="003366"/>
              </a:solidFill>
              <a:round/>
              <a:headEnd/>
              <a:tailEnd/>
            </a:ln>
          </xdr:spPr>
        </xdr:cxnSp>
      </xdr:grpSp>
      <xdr:sp macro="" textlink="">
        <xdr:nvSpPr>
          <xdr:cNvPr id="190" name="Text Box 750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42844" y="1891364"/>
            <a:ext cx="403512" cy="206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strike="noStrike">
                <a:solidFill>
                  <a:srgbClr val="003366"/>
                </a:solidFill>
                <a:latin typeface="Arial" pitchFamily="34" charset="0"/>
                <a:cs typeface="Arial" pitchFamily="34" charset="0"/>
              </a:rPr>
              <a:t>X</a:t>
            </a:r>
            <a:endParaRPr lang="de-CH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l" rtl="0">
              <a:defRPr sz="1000"/>
            </a:pPr>
            <a:endParaRPr lang="de-CH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 fLocksWithSheet="0"/>
  </xdr:twoCellAnchor>
  <xdr:twoCellAnchor>
    <xdr:from>
      <xdr:col>14</xdr:col>
      <xdr:colOff>152680</xdr:colOff>
      <xdr:row>77</xdr:row>
      <xdr:rowOff>35161</xdr:rowOff>
    </xdr:from>
    <xdr:to>
      <xdr:col>15</xdr:col>
      <xdr:colOff>1992126</xdr:colOff>
      <xdr:row>79</xdr:row>
      <xdr:rowOff>82786</xdr:rowOff>
    </xdr:to>
    <xdr:grpSp>
      <xdr:nvGrpSpPr>
        <xdr:cNvPr id="247" name="Gruppieren 17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GrpSpPr>
          <a:grpSpLocks/>
        </xdr:cNvGrpSpPr>
      </xdr:nvGrpSpPr>
      <xdr:grpSpPr bwMode="auto">
        <a:xfrm>
          <a:off x="11074680" y="20577411"/>
          <a:ext cx="3225863" cy="428625"/>
          <a:chOff x="7172325" y="3648075"/>
          <a:chExt cx="2327513" cy="438150"/>
        </a:xfrm>
      </xdr:grpSpPr>
      <xdr:sp macro="" textlink="">
        <xdr:nvSpPr>
          <xdr:cNvPr id="248" name="Text Box 69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0589" y="3813598"/>
            <a:ext cx="491524" cy="272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249" name="Group 182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GrpSpPr>
            <a:grpSpLocks/>
          </xdr:cNvGrpSpPr>
        </xdr:nvGrpSpPr>
        <xdr:grpSpPr bwMode="auto">
          <a:xfrm>
            <a:off x="7172325" y="3648075"/>
            <a:ext cx="2327513" cy="438150"/>
            <a:chOff x="765" y="362"/>
            <a:chExt cx="244" cy="46"/>
          </a:xfrm>
        </xdr:grpSpPr>
        <xdr:sp macro="" textlink="">
          <xdr:nvSpPr>
            <xdr:cNvPr id="250" name="Line 157">
              <a:extLst>
                <a:ext uri="{FF2B5EF4-FFF2-40B4-BE49-F238E27FC236}">
                  <a16:creationId xmlns:a16="http://schemas.microsoft.com/office/drawing/2014/main" id="{00000000-0008-0000-0100-0000F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73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1" name="Rectangle 163">
              <a:extLst>
                <a:ext uri="{FF2B5EF4-FFF2-40B4-BE49-F238E27FC236}">
                  <a16:creationId xmlns:a16="http://schemas.microsoft.com/office/drawing/2014/main" id="{00000000-0008-0000-0100-0000F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252" name="Line 164">
              <a:extLst>
                <a:ext uri="{FF2B5EF4-FFF2-40B4-BE49-F238E27FC236}">
                  <a16:creationId xmlns:a16="http://schemas.microsoft.com/office/drawing/2014/main" id="{00000000-0008-0000-0100-0000F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3" name="Text Box 165">
              <a:extLst>
                <a:ext uri="{FF2B5EF4-FFF2-40B4-BE49-F238E27FC236}">
                  <a16:creationId xmlns:a16="http://schemas.microsoft.com/office/drawing/2014/main" id="{00000000-0008-0000-0100-0000F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1" y="362"/>
              <a:ext cx="68" cy="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       BDV 18/20 </a:t>
              </a:r>
              <a:endParaRPr lang="de-CH" sz="12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2263310</xdr:colOff>
      <xdr:row>77</xdr:row>
      <xdr:rowOff>37542</xdr:rowOff>
    </xdr:from>
    <xdr:to>
      <xdr:col>17</xdr:col>
      <xdr:colOff>515472</xdr:colOff>
      <xdr:row>79</xdr:row>
      <xdr:rowOff>161367</xdr:rowOff>
    </xdr:to>
    <xdr:grpSp>
      <xdr:nvGrpSpPr>
        <xdr:cNvPr id="254" name="Gruppieren 19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GrpSpPr>
          <a:grpSpLocks/>
        </xdr:cNvGrpSpPr>
      </xdr:nvGrpSpPr>
      <xdr:grpSpPr bwMode="auto">
        <a:xfrm>
          <a:off x="14571727" y="20579792"/>
          <a:ext cx="3046412" cy="504825"/>
          <a:chOff x="9762653" y="5248275"/>
          <a:chExt cx="2273017" cy="514350"/>
        </a:xfrm>
      </xdr:grpSpPr>
      <xdr:sp macro="" textlink="">
        <xdr:nvSpPr>
          <xdr:cNvPr id="255" name="Text Box 69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860" y="5374436"/>
            <a:ext cx="480980" cy="2717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6" name="Line 157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257" name="Group 70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GrpSpPr>
            <a:grpSpLocks/>
          </xdr:cNvGrpSpPr>
        </xdr:nvGrpSpPr>
        <xdr:grpSpPr bwMode="auto">
          <a:xfrm>
            <a:off x="9762653" y="5248275"/>
            <a:ext cx="778349" cy="514350"/>
            <a:chOff x="1147" y="335"/>
            <a:chExt cx="75" cy="54"/>
          </a:xfrm>
        </xdr:grpSpPr>
        <xdr:sp macro="" textlink="">
          <xdr:nvSpPr>
            <xdr:cNvPr id="258" name="Line 71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9" name="Text Box 72">
              <a:extLst>
                <a:ext uri="{FF2B5EF4-FFF2-40B4-BE49-F238E27FC236}">
                  <a16:creationId xmlns:a16="http://schemas.microsoft.com/office/drawing/2014/main" id="{00000000-0008-0000-0100-00000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47" y="335"/>
              <a:ext cx="75" cy="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2</a:t>
              </a:r>
            </a:p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BDV 18/20</a:t>
              </a: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180975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7" name="Check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8" name="Check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560295</xdr:colOff>
      <xdr:row>0</xdr:row>
      <xdr:rowOff>201707</xdr:rowOff>
    </xdr:from>
    <xdr:to>
      <xdr:col>15</xdr:col>
      <xdr:colOff>201705</xdr:colOff>
      <xdr:row>1</xdr:row>
      <xdr:rowOff>201084</xdr:rowOff>
    </xdr:to>
    <xdr:sp macro="" textlink="">
      <xdr:nvSpPr>
        <xdr:cNvPr id="264" name="Textfeld 31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8487212" y="201707"/>
          <a:ext cx="2636493" cy="2745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cellules grises = cellules à remplir</a:t>
          </a:r>
        </a:p>
      </xdr:txBody>
    </xdr:sp>
    <xdr:clientData/>
  </xdr:twoCellAnchor>
  <xdr:twoCellAnchor>
    <xdr:from>
      <xdr:col>9</xdr:col>
      <xdr:colOff>235324</xdr:colOff>
      <xdr:row>0</xdr:row>
      <xdr:rowOff>99170</xdr:rowOff>
    </xdr:from>
    <xdr:to>
      <xdr:col>11</xdr:col>
      <xdr:colOff>613642</xdr:colOff>
      <xdr:row>1</xdr:row>
      <xdr:rowOff>56030</xdr:rowOff>
    </xdr:to>
    <xdr:grpSp>
      <xdr:nvGrpSpPr>
        <xdr:cNvPr id="265" name="Gruppieren 32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GrpSpPr/>
      </xdr:nvGrpSpPr>
      <xdr:grpSpPr>
        <a:xfrm>
          <a:off x="6871074" y="99170"/>
          <a:ext cx="1859985" cy="232027"/>
          <a:chOff x="5957909" y="95250"/>
          <a:chExt cx="1660836" cy="208749"/>
        </a:xfrm>
      </xdr:grpSpPr>
      <xdr:grpSp>
        <xdr:nvGrpSpPr>
          <xdr:cNvPr id="266" name="Group 2">
            <a:extLst>
              <a:ext uri="{FF2B5EF4-FFF2-40B4-BE49-F238E27FC236}">
                <a16:creationId xmlns:a16="http://schemas.microsoft.com/office/drawing/2014/main" id="{00000000-0008-0000-0100-00000A010000}"/>
              </a:ext>
            </a:extLst>
          </xdr:cNvPr>
          <xdr:cNvGrpSpPr>
            <a:grpSpLocks/>
          </xdr:cNvGrpSpPr>
        </xdr:nvGrpSpPr>
        <xdr:grpSpPr bwMode="auto">
          <a:xfrm>
            <a:off x="5957909" y="95250"/>
            <a:ext cx="845706" cy="208749"/>
            <a:chOff x="8791" y="610"/>
            <a:chExt cx="1426" cy="327"/>
          </a:xfrm>
        </xdr:grpSpPr>
        <xdr:sp macro="" textlink="">
          <xdr:nvSpPr>
            <xdr:cNvPr id="287" name="Freeform 4">
              <a:extLst>
                <a:ext uri="{FF2B5EF4-FFF2-40B4-BE49-F238E27FC236}">
                  <a16:creationId xmlns:a16="http://schemas.microsoft.com/office/drawing/2014/main" id="{00000000-0008-0000-0100-00001F010000}"/>
                </a:ext>
              </a:extLst>
            </xdr:cNvPr>
            <xdr:cNvSpPr>
              <a:spLocks/>
            </xdr:cNvSpPr>
          </xdr:nvSpPr>
          <xdr:spPr bwMode="auto">
            <a:xfrm>
              <a:off x="9304" y="795"/>
              <a:ext cx="64" cy="37"/>
            </a:xfrm>
            <a:custGeom>
              <a:avLst/>
              <a:gdLst>
                <a:gd name="T0" fmla="*/ 9 w 64"/>
                <a:gd name="T1" fmla="*/ 0 h 37"/>
                <a:gd name="T2" fmla="*/ 21 w 64"/>
                <a:gd name="T3" fmla="*/ 0 h 37"/>
                <a:gd name="T4" fmla="*/ 24 w 64"/>
                <a:gd name="T5" fmla="*/ 0 h 37"/>
                <a:gd name="T6" fmla="*/ 64 w 64"/>
                <a:gd name="T7" fmla="*/ 13 h 37"/>
                <a:gd name="T8" fmla="*/ 64 w 64"/>
                <a:gd name="T9" fmla="*/ 16 h 37"/>
                <a:gd name="T10" fmla="*/ 13 w 64"/>
                <a:gd name="T11" fmla="*/ 37 h 37"/>
                <a:gd name="T12" fmla="*/ 0 w 64"/>
                <a:gd name="T13" fmla="*/ 37 h 37"/>
                <a:gd name="T14" fmla="*/ 9 w 64"/>
                <a:gd name="T15" fmla="*/ 0 h 3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64"/>
                <a:gd name="T25" fmla="*/ 0 h 37"/>
                <a:gd name="T26" fmla="*/ 64 w 64"/>
                <a:gd name="T27" fmla="*/ 37 h 3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64" h="37">
                  <a:moveTo>
                    <a:pt x="9" y="0"/>
                  </a:moveTo>
                  <a:lnTo>
                    <a:pt x="21" y="0"/>
                  </a:lnTo>
                  <a:lnTo>
                    <a:pt x="24" y="0"/>
                  </a:lnTo>
                  <a:lnTo>
                    <a:pt x="64" y="13"/>
                  </a:lnTo>
                  <a:lnTo>
                    <a:pt x="64" y="16"/>
                  </a:lnTo>
                  <a:lnTo>
                    <a:pt x="13" y="37"/>
                  </a:lnTo>
                  <a:lnTo>
                    <a:pt x="0" y="37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grpSp>
          <xdr:nvGrpSpPr>
            <xdr:cNvPr id="288" name="Group 5">
              <a:extLst>
                <a:ext uri="{FF2B5EF4-FFF2-40B4-BE49-F238E27FC236}">
                  <a16:creationId xmlns:a16="http://schemas.microsoft.com/office/drawing/2014/main" id="{00000000-0008-0000-0100-000020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092" y="620"/>
              <a:ext cx="1115" cy="307"/>
              <a:chOff x="9092" y="620"/>
              <a:chExt cx="1115" cy="307"/>
            </a:xfrm>
          </xdr:grpSpPr>
          <xdr:sp macro="" textlink="">
            <xdr:nvSpPr>
              <xdr:cNvPr id="291" name="Rectangle 6">
                <a:extLst>
                  <a:ext uri="{FF2B5EF4-FFF2-40B4-BE49-F238E27FC236}">
                    <a16:creationId xmlns:a16="http://schemas.microsoft.com/office/drawing/2014/main" id="{00000000-0008-0000-0100-00002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26" y="620"/>
                <a:ext cx="81" cy="307"/>
              </a:xfrm>
              <a:prstGeom prst="rect">
                <a:avLst/>
              </a:prstGeom>
              <a:solidFill>
                <a:srgbClr val="D30026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292" name="Freeform 7">
                <a:extLst>
                  <a:ext uri="{FF2B5EF4-FFF2-40B4-BE49-F238E27FC236}">
                    <a16:creationId xmlns:a16="http://schemas.microsoft.com/office/drawing/2014/main" id="{00000000-0008-0000-0100-00002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12" y="723"/>
                <a:ext cx="14" cy="204"/>
              </a:xfrm>
              <a:custGeom>
                <a:avLst/>
                <a:gdLst>
                  <a:gd name="T0" fmla="*/ 14 w 14"/>
                  <a:gd name="T1" fmla="*/ 204 h 204"/>
                  <a:gd name="T2" fmla="*/ 14 w 14"/>
                  <a:gd name="T3" fmla="*/ 204 h 204"/>
                  <a:gd name="T4" fmla="*/ 0 w 14"/>
                  <a:gd name="T5" fmla="*/ 204 h 204"/>
                  <a:gd name="T6" fmla="*/ 0 w 14"/>
                  <a:gd name="T7" fmla="*/ 42 h 204"/>
                  <a:gd name="T8" fmla="*/ 13 w 14"/>
                  <a:gd name="T9" fmla="*/ 8 h 204"/>
                  <a:gd name="T10" fmla="*/ 14 w 14"/>
                  <a:gd name="T11" fmla="*/ 0 h 20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4"/>
                  <a:gd name="T19" fmla="*/ 0 h 204"/>
                  <a:gd name="T20" fmla="*/ 14 w 14"/>
                  <a:gd name="T21" fmla="*/ 204 h 20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4" h="204">
                    <a:moveTo>
                      <a:pt x="14" y="204"/>
                    </a:moveTo>
                    <a:lnTo>
                      <a:pt x="14" y="204"/>
                    </a:lnTo>
                    <a:lnTo>
                      <a:pt x="0" y="204"/>
                    </a:lnTo>
                    <a:lnTo>
                      <a:pt x="0" y="42"/>
                    </a:lnTo>
                    <a:lnTo>
                      <a:pt x="13" y="8"/>
                    </a:lnTo>
                    <a:lnTo>
                      <a:pt x="1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3" name="Freeform 8">
                <a:extLst>
                  <a:ext uri="{FF2B5EF4-FFF2-40B4-BE49-F238E27FC236}">
                    <a16:creationId xmlns:a16="http://schemas.microsoft.com/office/drawing/2014/main" id="{00000000-0008-0000-0100-00002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620"/>
                <a:ext cx="311" cy="266"/>
              </a:xfrm>
              <a:custGeom>
                <a:avLst/>
                <a:gdLst>
                  <a:gd name="T0" fmla="*/ 311 w 311"/>
                  <a:gd name="T1" fmla="*/ 103 h 266"/>
                  <a:gd name="T2" fmla="*/ 272 w 311"/>
                  <a:gd name="T3" fmla="*/ 52 h 266"/>
                  <a:gd name="T4" fmla="*/ 208 w 311"/>
                  <a:gd name="T5" fmla="*/ 41 h 266"/>
                  <a:gd name="T6" fmla="*/ 198 w 311"/>
                  <a:gd name="T7" fmla="*/ 41 h 266"/>
                  <a:gd name="T8" fmla="*/ 59 w 311"/>
                  <a:gd name="T9" fmla="*/ 41 h 266"/>
                  <a:gd name="T10" fmla="*/ 0 w 311"/>
                  <a:gd name="T11" fmla="*/ 266 h 266"/>
                  <a:gd name="T12" fmla="*/ 0 w 311"/>
                  <a:gd name="T13" fmla="*/ 0 h 266"/>
                  <a:gd name="T14" fmla="*/ 311 w 311"/>
                  <a:gd name="T15" fmla="*/ 0 h 266"/>
                  <a:gd name="T16" fmla="*/ 311 w 311"/>
                  <a:gd name="T17" fmla="*/ 0 h 2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11"/>
                  <a:gd name="T28" fmla="*/ 0 h 266"/>
                  <a:gd name="T29" fmla="*/ 311 w 311"/>
                  <a:gd name="T30" fmla="*/ 266 h 2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11" h="266">
                    <a:moveTo>
                      <a:pt x="311" y="103"/>
                    </a:moveTo>
                    <a:lnTo>
                      <a:pt x="272" y="52"/>
                    </a:lnTo>
                    <a:lnTo>
                      <a:pt x="208" y="41"/>
                    </a:lnTo>
                    <a:lnTo>
                      <a:pt x="198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1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4" name="Freeform 9">
                <a:extLst>
                  <a:ext uri="{FF2B5EF4-FFF2-40B4-BE49-F238E27FC236}">
                    <a16:creationId xmlns:a16="http://schemas.microsoft.com/office/drawing/2014/main" id="{00000000-0008-0000-0100-00002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814"/>
                <a:ext cx="297" cy="113"/>
              </a:xfrm>
              <a:custGeom>
                <a:avLst/>
                <a:gdLst>
                  <a:gd name="T0" fmla="*/ 297 w 297"/>
                  <a:gd name="T1" fmla="*/ 113 h 113"/>
                  <a:gd name="T2" fmla="*/ 297 w 297"/>
                  <a:gd name="T3" fmla="*/ 113 h 113"/>
                  <a:gd name="T4" fmla="*/ 0 w 297"/>
                  <a:gd name="T5" fmla="*/ 113 h 113"/>
                  <a:gd name="T6" fmla="*/ 0 w 297"/>
                  <a:gd name="T7" fmla="*/ 72 h 113"/>
                  <a:gd name="T8" fmla="*/ 112 w 297"/>
                  <a:gd name="T9" fmla="*/ 72 h 113"/>
                  <a:gd name="T10" fmla="*/ 131 w 297"/>
                  <a:gd name="T11" fmla="*/ 0 h 113"/>
                  <a:gd name="T12" fmla="*/ 133 w 297"/>
                  <a:gd name="T13" fmla="*/ 0 h 113"/>
                  <a:gd name="T14" fmla="*/ 164 w 297"/>
                  <a:gd name="T15" fmla="*/ 72 h 113"/>
                  <a:gd name="T16" fmla="*/ 297 w 297"/>
                  <a:gd name="T17" fmla="*/ 72 h 1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97"/>
                  <a:gd name="T28" fmla="*/ 0 h 113"/>
                  <a:gd name="T29" fmla="*/ 297 w 297"/>
                  <a:gd name="T30" fmla="*/ 113 h 1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97" h="113">
                    <a:moveTo>
                      <a:pt x="297" y="113"/>
                    </a:moveTo>
                    <a:lnTo>
                      <a:pt x="297" y="113"/>
                    </a:lnTo>
                    <a:lnTo>
                      <a:pt x="0" y="113"/>
                    </a:lnTo>
                    <a:lnTo>
                      <a:pt x="0" y="72"/>
                    </a:lnTo>
                    <a:lnTo>
                      <a:pt x="112" y="72"/>
                    </a:lnTo>
                    <a:lnTo>
                      <a:pt x="131" y="0"/>
                    </a:lnTo>
                    <a:lnTo>
                      <a:pt x="133" y="0"/>
                    </a:lnTo>
                    <a:lnTo>
                      <a:pt x="164" y="72"/>
                    </a:lnTo>
                    <a:lnTo>
                      <a:pt x="297" y="72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5" name="Freeform 10">
                <a:extLst>
                  <a:ext uri="{FF2B5EF4-FFF2-40B4-BE49-F238E27FC236}">
                    <a16:creationId xmlns:a16="http://schemas.microsoft.com/office/drawing/2014/main" id="{00000000-0008-0000-0100-00002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047" y="765"/>
                <a:ext cx="65" cy="121"/>
              </a:xfrm>
              <a:custGeom>
                <a:avLst/>
                <a:gdLst>
                  <a:gd name="T0" fmla="*/ 65 w 65"/>
                  <a:gd name="T1" fmla="*/ 121 h 121"/>
                  <a:gd name="T2" fmla="*/ 62 w 65"/>
                  <a:gd name="T3" fmla="*/ 117 h 121"/>
                  <a:gd name="T4" fmla="*/ 59 w 65"/>
                  <a:gd name="T5" fmla="*/ 112 h 121"/>
                  <a:gd name="T6" fmla="*/ 56 w 65"/>
                  <a:gd name="T7" fmla="*/ 107 h 121"/>
                  <a:gd name="T8" fmla="*/ 52 w 65"/>
                  <a:gd name="T9" fmla="*/ 102 h 121"/>
                  <a:gd name="T10" fmla="*/ 48 w 65"/>
                  <a:gd name="T11" fmla="*/ 96 h 121"/>
                  <a:gd name="T12" fmla="*/ 44 w 65"/>
                  <a:gd name="T13" fmla="*/ 90 h 121"/>
                  <a:gd name="T14" fmla="*/ 40 w 65"/>
                  <a:gd name="T15" fmla="*/ 84 h 121"/>
                  <a:gd name="T16" fmla="*/ 35 w 65"/>
                  <a:gd name="T17" fmla="*/ 77 h 121"/>
                  <a:gd name="T18" fmla="*/ 30 w 65"/>
                  <a:gd name="T19" fmla="*/ 69 h 121"/>
                  <a:gd name="T20" fmla="*/ 7 w 65"/>
                  <a:gd name="T21" fmla="*/ 39 h 121"/>
                  <a:gd name="T22" fmla="*/ 6 w 65"/>
                  <a:gd name="T23" fmla="*/ 39 h 121"/>
                  <a:gd name="T24" fmla="*/ 1 w 65"/>
                  <a:gd name="T25" fmla="*/ 35 h 121"/>
                  <a:gd name="T26" fmla="*/ 0 w 65"/>
                  <a:gd name="T27" fmla="*/ 35 h 121"/>
                  <a:gd name="T28" fmla="*/ 0 w 65"/>
                  <a:gd name="T29" fmla="*/ 35 h 121"/>
                  <a:gd name="T30" fmla="*/ 0 w 65"/>
                  <a:gd name="T31" fmla="*/ 34 h 121"/>
                  <a:gd name="T32" fmla="*/ 0 w 65"/>
                  <a:gd name="T33" fmla="*/ 33 h 121"/>
                  <a:gd name="T34" fmla="*/ 0 w 65"/>
                  <a:gd name="T35" fmla="*/ 33 h 121"/>
                  <a:gd name="T36" fmla="*/ 1 w 65"/>
                  <a:gd name="T37" fmla="*/ 32 h 121"/>
                  <a:gd name="T38" fmla="*/ 2 w 65"/>
                  <a:gd name="T39" fmla="*/ 32 h 121"/>
                  <a:gd name="T40" fmla="*/ 3 w 65"/>
                  <a:gd name="T41" fmla="*/ 32 h 121"/>
                  <a:gd name="T42" fmla="*/ 3 w 65"/>
                  <a:gd name="T43" fmla="*/ 32 h 121"/>
                  <a:gd name="T44" fmla="*/ 4 w 65"/>
                  <a:gd name="T45" fmla="*/ 32 h 121"/>
                  <a:gd name="T46" fmla="*/ 5 w 65"/>
                  <a:gd name="T47" fmla="*/ 31 h 121"/>
                  <a:gd name="T48" fmla="*/ 6 w 65"/>
                  <a:gd name="T49" fmla="*/ 31 h 121"/>
                  <a:gd name="T50" fmla="*/ 7 w 65"/>
                  <a:gd name="T51" fmla="*/ 31 h 121"/>
                  <a:gd name="T52" fmla="*/ 8 w 65"/>
                  <a:gd name="T53" fmla="*/ 31 h 121"/>
                  <a:gd name="T54" fmla="*/ 8 w 65"/>
                  <a:gd name="T55" fmla="*/ 31 h 121"/>
                  <a:gd name="T56" fmla="*/ 9 w 65"/>
                  <a:gd name="T57" fmla="*/ 30 h 121"/>
                  <a:gd name="T58" fmla="*/ 10 w 65"/>
                  <a:gd name="T59" fmla="*/ 30 h 121"/>
                  <a:gd name="T60" fmla="*/ 11 w 65"/>
                  <a:gd name="T61" fmla="*/ 30 h 121"/>
                  <a:gd name="T62" fmla="*/ 12 w 65"/>
                  <a:gd name="T63" fmla="*/ 30 h 121"/>
                  <a:gd name="T64" fmla="*/ 12 w 65"/>
                  <a:gd name="T65" fmla="*/ 30 h 121"/>
                  <a:gd name="T66" fmla="*/ 13 w 65"/>
                  <a:gd name="T67" fmla="*/ 29 h 121"/>
                  <a:gd name="T68" fmla="*/ 14 w 65"/>
                  <a:gd name="T69" fmla="*/ 29 h 121"/>
                  <a:gd name="T70" fmla="*/ 15 w 65"/>
                  <a:gd name="T71" fmla="*/ 29 h 121"/>
                  <a:gd name="T72" fmla="*/ 15 w 65"/>
                  <a:gd name="T73" fmla="*/ 29 h 121"/>
                  <a:gd name="T74" fmla="*/ 19 w 65"/>
                  <a:gd name="T75" fmla="*/ 28 h 121"/>
                  <a:gd name="T76" fmla="*/ 25 w 65"/>
                  <a:gd name="T77" fmla="*/ 26 h 121"/>
                  <a:gd name="T78" fmla="*/ 65 w 65"/>
                  <a:gd name="T79" fmla="*/ 0 h 121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65"/>
                  <a:gd name="T121" fmla="*/ 0 h 121"/>
                  <a:gd name="T122" fmla="*/ 65 w 65"/>
                  <a:gd name="T123" fmla="*/ 121 h 121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65" h="121">
                    <a:moveTo>
                      <a:pt x="65" y="121"/>
                    </a:moveTo>
                    <a:lnTo>
                      <a:pt x="62" y="117"/>
                    </a:lnTo>
                    <a:lnTo>
                      <a:pt x="59" y="112"/>
                    </a:lnTo>
                    <a:lnTo>
                      <a:pt x="56" y="107"/>
                    </a:lnTo>
                    <a:lnTo>
                      <a:pt x="52" y="102"/>
                    </a:lnTo>
                    <a:lnTo>
                      <a:pt x="48" y="96"/>
                    </a:lnTo>
                    <a:lnTo>
                      <a:pt x="44" y="90"/>
                    </a:lnTo>
                    <a:lnTo>
                      <a:pt x="40" y="84"/>
                    </a:lnTo>
                    <a:lnTo>
                      <a:pt x="35" y="77"/>
                    </a:lnTo>
                    <a:lnTo>
                      <a:pt x="30" y="69"/>
                    </a:lnTo>
                    <a:lnTo>
                      <a:pt x="7" y="39"/>
                    </a:lnTo>
                    <a:lnTo>
                      <a:pt x="6" y="39"/>
                    </a:lnTo>
                    <a:lnTo>
                      <a:pt x="1" y="35"/>
                    </a:lnTo>
                    <a:lnTo>
                      <a:pt x="0" y="35"/>
                    </a:lnTo>
                    <a:lnTo>
                      <a:pt x="0" y="34"/>
                    </a:lnTo>
                    <a:lnTo>
                      <a:pt x="0" y="33"/>
                    </a:lnTo>
                    <a:lnTo>
                      <a:pt x="1" y="32"/>
                    </a:lnTo>
                    <a:lnTo>
                      <a:pt x="2" y="32"/>
                    </a:lnTo>
                    <a:lnTo>
                      <a:pt x="3" y="32"/>
                    </a:lnTo>
                    <a:lnTo>
                      <a:pt x="4" y="32"/>
                    </a:lnTo>
                    <a:lnTo>
                      <a:pt x="5" y="31"/>
                    </a:lnTo>
                    <a:lnTo>
                      <a:pt x="6" y="31"/>
                    </a:lnTo>
                    <a:lnTo>
                      <a:pt x="7" y="31"/>
                    </a:lnTo>
                    <a:lnTo>
                      <a:pt x="8" y="31"/>
                    </a:lnTo>
                    <a:lnTo>
                      <a:pt x="9" y="30"/>
                    </a:lnTo>
                    <a:lnTo>
                      <a:pt x="10" y="30"/>
                    </a:lnTo>
                    <a:lnTo>
                      <a:pt x="11" y="30"/>
                    </a:lnTo>
                    <a:lnTo>
                      <a:pt x="12" y="30"/>
                    </a:lnTo>
                    <a:lnTo>
                      <a:pt x="13" y="29"/>
                    </a:lnTo>
                    <a:lnTo>
                      <a:pt x="14" y="29"/>
                    </a:lnTo>
                    <a:lnTo>
                      <a:pt x="15" y="29"/>
                    </a:lnTo>
                    <a:lnTo>
                      <a:pt x="19" y="28"/>
                    </a:lnTo>
                    <a:lnTo>
                      <a:pt x="25" y="26"/>
                    </a:lnTo>
                    <a:lnTo>
                      <a:pt x="65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6" name="Freeform 11">
                <a:extLst>
                  <a:ext uri="{FF2B5EF4-FFF2-40B4-BE49-F238E27FC236}">
                    <a16:creationId xmlns:a16="http://schemas.microsoft.com/office/drawing/2014/main" id="{00000000-0008-0000-0100-00002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798" y="620"/>
                <a:ext cx="17" cy="307"/>
              </a:xfrm>
              <a:custGeom>
                <a:avLst/>
                <a:gdLst>
                  <a:gd name="T0" fmla="*/ 17 w 17"/>
                  <a:gd name="T1" fmla="*/ 307 h 307"/>
                  <a:gd name="T2" fmla="*/ 0 w 17"/>
                  <a:gd name="T3" fmla="*/ 307 h 307"/>
                  <a:gd name="T4" fmla="*/ 0 w 17"/>
                  <a:gd name="T5" fmla="*/ 0 h 307"/>
                  <a:gd name="T6" fmla="*/ 17 w 1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7"/>
                  <a:gd name="T13" fmla="*/ 0 h 307"/>
                  <a:gd name="T14" fmla="*/ 17 w 1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7" h="307">
                    <a:moveTo>
                      <a:pt x="1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17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7" name="Freeform 12">
                <a:extLst>
                  <a:ext uri="{FF2B5EF4-FFF2-40B4-BE49-F238E27FC236}">
                    <a16:creationId xmlns:a16="http://schemas.microsoft.com/office/drawing/2014/main" id="{00000000-0008-0000-0100-00002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58"/>
                <a:ext cx="349" cy="69"/>
              </a:xfrm>
              <a:custGeom>
                <a:avLst/>
                <a:gdLst>
                  <a:gd name="T0" fmla="*/ 349 w 349"/>
                  <a:gd name="T1" fmla="*/ 69 h 69"/>
                  <a:gd name="T2" fmla="*/ 349 w 349"/>
                  <a:gd name="T3" fmla="*/ 69 h 69"/>
                  <a:gd name="T4" fmla="*/ 0 w 349"/>
                  <a:gd name="T5" fmla="*/ 69 h 69"/>
                  <a:gd name="T6" fmla="*/ 0 w 349"/>
                  <a:gd name="T7" fmla="*/ 28 h 69"/>
                  <a:gd name="T8" fmla="*/ 121 w 349"/>
                  <a:gd name="T9" fmla="*/ 28 h 69"/>
                  <a:gd name="T10" fmla="*/ 138 w 349"/>
                  <a:gd name="T11" fmla="*/ 0 h 69"/>
                  <a:gd name="T12" fmla="*/ 224 w 349"/>
                  <a:gd name="T13" fmla="*/ 0 h 69"/>
                  <a:gd name="T14" fmla="*/ 228 w 349"/>
                  <a:gd name="T15" fmla="*/ 28 h 69"/>
                  <a:gd name="T16" fmla="*/ 349 w 349"/>
                  <a:gd name="T17" fmla="*/ 28 h 6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49"/>
                  <a:gd name="T28" fmla="*/ 0 h 69"/>
                  <a:gd name="T29" fmla="*/ 349 w 349"/>
                  <a:gd name="T30" fmla="*/ 69 h 6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49" h="69">
                    <a:moveTo>
                      <a:pt x="349" y="69"/>
                    </a:moveTo>
                    <a:lnTo>
                      <a:pt x="349" y="69"/>
                    </a:lnTo>
                    <a:lnTo>
                      <a:pt x="0" y="69"/>
                    </a:lnTo>
                    <a:lnTo>
                      <a:pt x="0" y="28"/>
                    </a:lnTo>
                    <a:lnTo>
                      <a:pt x="121" y="28"/>
                    </a:lnTo>
                    <a:lnTo>
                      <a:pt x="138" y="0"/>
                    </a:lnTo>
                    <a:lnTo>
                      <a:pt x="224" y="0"/>
                    </a:lnTo>
                    <a:lnTo>
                      <a:pt x="228" y="28"/>
                    </a:lnTo>
                    <a:lnTo>
                      <a:pt x="349" y="28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8" name="Freeform 13">
                <a:extLst>
                  <a:ext uri="{FF2B5EF4-FFF2-40B4-BE49-F238E27FC236}">
                    <a16:creationId xmlns:a16="http://schemas.microsoft.com/office/drawing/2014/main" id="{00000000-0008-0000-0100-00002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85" y="620"/>
                <a:ext cx="313" cy="266"/>
              </a:xfrm>
              <a:custGeom>
                <a:avLst/>
                <a:gdLst>
                  <a:gd name="T0" fmla="*/ 313 w 313"/>
                  <a:gd name="T1" fmla="*/ 266 h 266"/>
                  <a:gd name="T2" fmla="*/ 260 w 313"/>
                  <a:gd name="T3" fmla="*/ 41 h 266"/>
                  <a:gd name="T4" fmla="*/ 133 w 313"/>
                  <a:gd name="T5" fmla="*/ 41 h 266"/>
                  <a:gd name="T6" fmla="*/ 0 w 313"/>
                  <a:gd name="T7" fmla="*/ 218 h 266"/>
                  <a:gd name="T8" fmla="*/ 0 w 313"/>
                  <a:gd name="T9" fmla="*/ 0 h 266"/>
                  <a:gd name="T10" fmla="*/ 133 w 313"/>
                  <a:gd name="T11" fmla="*/ 0 h 266"/>
                  <a:gd name="T12" fmla="*/ 260 w 313"/>
                  <a:gd name="T13" fmla="*/ 0 h 266"/>
                  <a:gd name="T14" fmla="*/ 313 w 313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13"/>
                  <a:gd name="T25" fmla="*/ 0 h 266"/>
                  <a:gd name="T26" fmla="*/ 313 w 313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13" h="266">
                    <a:moveTo>
                      <a:pt x="313" y="266"/>
                    </a:moveTo>
                    <a:lnTo>
                      <a:pt x="260" y="41"/>
                    </a:lnTo>
                    <a:lnTo>
                      <a:pt x="133" y="41"/>
                    </a:lnTo>
                    <a:lnTo>
                      <a:pt x="0" y="218"/>
                    </a:lnTo>
                    <a:lnTo>
                      <a:pt x="0" y="0"/>
                    </a:lnTo>
                    <a:lnTo>
                      <a:pt x="133" y="0"/>
                    </a:lnTo>
                    <a:lnTo>
                      <a:pt x="260" y="0"/>
                    </a:lnTo>
                    <a:lnTo>
                      <a:pt x="313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9" name="Freeform 14">
                <a:extLst>
                  <a:ext uri="{FF2B5EF4-FFF2-40B4-BE49-F238E27FC236}">
                    <a16:creationId xmlns:a16="http://schemas.microsoft.com/office/drawing/2014/main" id="{00000000-0008-0000-0100-00002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73" y="709"/>
                <a:ext cx="12" cy="145"/>
              </a:xfrm>
              <a:custGeom>
                <a:avLst/>
                <a:gdLst>
                  <a:gd name="T0" fmla="*/ 12 w 12"/>
                  <a:gd name="T1" fmla="*/ 129 h 145"/>
                  <a:gd name="T2" fmla="*/ 11 w 12"/>
                  <a:gd name="T3" fmla="*/ 130 h 145"/>
                  <a:gd name="T4" fmla="*/ 10 w 12"/>
                  <a:gd name="T5" fmla="*/ 132 h 145"/>
                  <a:gd name="T6" fmla="*/ 9 w 12"/>
                  <a:gd name="T7" fmla="*/ 133 h 145"/>
                  <a:gd name="T8" fmla="*/ 8 w 12"/>
                  <a:gd name="T9" fmla="*/ 134 h 145"/>
                  <a:gd name="T10" fmla="*/ 7 w 12"/>
                  <a:gd name="T11" fmla="*/ 136 h 145"/>
                  <a:gd name="T12" fmla="*/ 5 w 12"/>
                  <a:gd name="T13" fmla="*/ 138 h 145"/>
                  <a:gd name="T14" fmla="*/ 4 w 12"/>
                  <a:gd name="T15" fmla="*/ 140 h 145"/>
                  <a:gd name="T16" fmla="*/ 2 w 12"/>
                  <a:gd name="T17" fmla="*/ 143 h 145"/>
                  <a:gd name="T18" fmla="*/ 0 w 12"/>
                  <a:gd name="T19" fmla="*/ 145 h 145"/>
                  <a:gd name="T20" fmla="*/ 0 w 12"/>
                  <a:gd name="T21" fmla="*/ 34 h 145"/>
                  <a:gd name="T22" fmla="*/ 11 w 12"/>
                  <a:gd name="T23" fmla="*/ 7 h 145"/>
                  <a:gd name="T24" fmla="*/ 12 w 12"/>
                  <a:gd name="T25" fmla="*/ 0 h 14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2"/>
                  <a:gd name="T40" fmla="*/ 0 h 145"/>
                  <a:gd name="T41" fmla="*/ 12 w 12"/>
                  <a:gd name="T42" fmla="*/ 145 h 145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2" h="145">
                    <a:moveTo>
                      <a:pt x="12" y="129"/>
                    </a:moveTo>
                    <a:lnTo>
                      <a:pt x="11" y="130"/>
                    </a:lnTo>
                    <a:lnTo>
                      <a:pt x="10" y="132"/>
                    </a:lnTo>
                    <a:lnTo>
                      <a:pt x="9" y="133"/>
                    </a:lnTo>
                    <a:lnTo>
                      <a:pt x="8" y="134"/>
                    </a:lnTo>
                    <a:lnTo>
                      <a:pt x="7" y="136"/>
                    </a:lnTo>
                    <a:lnTo>
                      <a:pt x="5" y="138"/>
                    </a:lnTo>
                    <a:lnTo>
                      <a:pt x="4" y="140"/>
                    </a:lnTo>
                    <a:lnTo>
                      <a:pt x="2" y="143"/>
                    </a:lnTo>
                    <a:lnTo>
                      <a:pt x="0" y="145"/>
                    </a:lnTo>
                    <a:lnTo>
                      <a:pt x="0" y="34"/>
                    </a:lnTo>
                    <a:lnTo>
                      <a:pt x="11" y="7"/>
                    </a:lnTo>
                    <a:lnTo>
                      <a:pt x="1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0" name="Freeform 15">
                <a:extLst>
                  <a:ext uri="{FF2B5EF4-FFF2-40B4-BE49-F238E27FC236}">
                    <a16:creationId xmlns:a16="http://schemas.microsoft.com/office/drawing/2014/main" id="{00000000-0008-0000-0100-00002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620"/>
                <a:ext cx="302" cy="266"/>
              </a:xfrm>
              <a:custGeom>
                <a:avLst/>
                <a:gdLst>
                  <a:gd name="T0" fmla="*/ 302 w 302"/>
                  <a:gd name="T1" fmla="*/ 89 h 266"/>
                  <a:gd name="T2" fmla="*/ 253 w 302"/>
                  <a:gd name="T3" fmla="*/ 46 h 266"/>
                  <a:gd name="T4" fmla="*/ 193 w 302"/>
                  <a:gd name="T5" fmla="*/ 41 h 266"/>
                  <a:gd name="T6" fmla="*/ 59 w 302"/>
                  <a:gd name="T7" fmla="*/ 41 h 266"/>
                  <a:gd name="T8" fmla="*/ 0 w 302"/>
                  <a:gd name="T9" fmla="*/ 266 h 266"/>
                  <a:gd name="T10" fmla="*/ 0 w 302"/>
                  <a:gd name="T11" fmla="*/ 0 h 266"/>
                  <a:gd name="T12" fmla="*/ 301 w 302"/>
                  <a:gd name="T13" fmla="*/ 0 h 266"/>
                  <a:gd name="T14" fmla="*/ 302 w 302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02"/>
                  <a:gd name="T25" fmla="*/ 0 h 266"/>
                  <a:gd name="T26" fmla="*/ 302 w 302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02" h="266">
                    <a:moveTo>
                      <a:pt x="302" y="89"/>
                    </a:moveTo>
                    <a:lnTo>
                      <a:pt x="253" y="46"/>
                    </a:lnTo>
                    <a:lnTo>
                      <a:pt x="193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01" y="0"/>
                    </a:lnTo>
                    <a:lnTo>
                      <a:pt x="30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1" name="Freeform 16">
                <a:extLst>
                  <a:ext uri="{FF2B5EF4-FFF2-40B4-BE49-F238E27FC236}">
                    <a16:creationId xmlns:a16="http://schemas.microsoft.com/office/drawing/2014/main" id="{00000000-0008-0000-0100-00002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12"/>
                <a:ext cx="24" cy="74"/>
              </a:xfrm>
              <a:custGeom>
                <a:avLst/>
                <a:gdLst>
                  <a:gd name="T0" fmla="*/ 24 w 24"/>
                  <a:gd name="T1" fmla="*/ 42 h 74"/>
                  <a:gd name="T2" fmla="*/ 24 w 24"/>
                  <a:gd name="T3" fmla="*/ 43 h 74"/>
                  <a:gd name="T4" fmla="*/ 23 w 24"/>
                  <a:gd name="T5" fmla="*/ 43 h 74"/>
                  <a:gd name="T6" fmla="*/ 22 w 24"/>
                  <a:gd name="T7" fmla="*/ 44 h 74"/>
                  <a:gd name="T8" fmla="*/ 20 w 24"/>
                  <a:gd name="T9" fmla="*/ 47 h 74"/>
                  <a:gd name="T10" fmla="*/ 17 w 24"/>
                  <a:gd name="T11" fmla="*/ 51 h 74"/>
                  <a:gd name="T12" fmla="*/ 13 w 24"/>
                  <a:gd name="T13" fmla="*/ 56 h 74"/>
                  <a:gd name="T14" fmla="*/ 9 w 24"/>
                  <a:gd name="T15" fmla="*/ 62 h 74"/>
                  <a:gd name="T16" fmla="*/ 4 w 24"/>
                  <a:gd name="T17" fmla="*/ 68 h 74"/>
                  <a:gd name="T18" fmla="*/ 0 w 24"/>
                  <a:gd name="T19" fmla="*/ 74 h 74"/>
                  <a:gd name="T20" fmla="*/ 0 w 24"/>
                  <a:gd name="T21" fmla="*/ 45 h 74"/>
                  <a:gd name="T22" fmla="*/ 4 w 24"/>
                  <a:gd name="T23" fmla="*/ 41 h 74"/>
                  <a:gd name="T24" fmla="*/ 9 w 24"/>
                  <a:gd name="T25" fmla="*/ 36 h 74"/>
                  <a:gd name="T26" fmla="*/ 24 w 24"/>
                  <a:gd name="T27" fmla="*/ 4 h 74"/>
                  <a:gd name="T28" fmla="*/ 24 w 24"/>
                  <a:gd name="T29" fmla="*/ 0 h 74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24"/>
                  <a:gd name="T46" fmla="*/ 0 h 74"/>
                  <a:gd name="T47" fmla="*/ 24 w 24"/>
                  <a:gd name="T48" fmla="*/ 74 h 74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24" h="74">
                    <a:moveTo>
                      <a:pt x="24" y="42"/>
                    </a:moveTo>
                    <a:lnTo>
                      <a:pt x="24" y="43"/>
                    </a:lnTo>
                    <a:lnTo>
                      <a:pt x="23" y="43"/>
                    </a:lnTo>
                    <a:lnTo>
                      <a:pt x="22" y="44"/>
                    </a:lnTo>
                    <a:lnTo>
                      <a:pt x="20" y="47"/>
                    </a:lnTo>
                    <a:lnTo>
                      <a:pt x="17" y="51"/>
                    </a:lnTo>
                    <a:lnTo>
                      <a:pt x="13" y="56"/>
                    </a:lnTo>
                    <a:lnTo>
                      <a:pt x="9" y="62"/>
                    </a:lnTo>
                    <a:lnTo>
                      <a:pt x="4" y="68"/>
                    </a:lnTo>
                    <a:lnTo>
                      <a:pt x="0" y="74"/>
                    </a:lnTo>
                    <a:lnTo>
                      <a:pt x="0" y="45"/>
                    </a:lnTo>
                    <a:lnTo>
                      <a:pt x="4" y="41"/>
                    </a:lnTo>
                    <a:lnTo>
                      <a:pt x="9" y="36"/>
                    </a:lnTo>
                    <a:lnTo>
                      <a:pt x="24" y="4"/>
                    </a:lnTo>
                    <a:lnTo>
                      <a:pt x="2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2" name="Freeform 17">
                <a:extLst>
                  <a:ext uri="{FF2B5EF4-FFF2-40B4-BE49-F238E27FC236}">
                    <a16:creationId xmlns:a16="http://schemas.microsoft.com/office/drawing/2014/main" id="{00000000-0008-0000-0100-00002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29" y="743"/>
                <a:ext cx="44" cy="69"/>
              </a:xfrm>
              <a:custGeom>
                <a:avLst/>
                <a:gdLst>
                  <a:gd name="T0" fmla="*/ 44 w 44"/>
                  <a:gd name="T1" fmla="*/ 69 h 69"/>
                  <a:gd name="T2" fmla="*/ 44 w 44"/>
                  <a:gd name="T3" fmla="*/ 67 h 69"/>
                  <a:gd name="T4" fmla="*/ 44 w 44"/>
                  <a:gd name="T5" fmla="*/ 66 h 69"/>
                  <a:gd name="T6" fmla="*/ 43 w 44"/>
                  <a:gd name="T7" fmla="*/ 62 h 69"/>
                  <a:gd name="T8" fmla="*/ 39 w 44"/>
                  <a:gd name="T9" fmla="*/ 52 h 69"/>
                  <a:gd name="T10" fmla="*/ 38 w 44"/>
                  <a:gd name="T11" fmla="*/ 50 h 69"/>
                  <a:gd name="T12" fmla="*/ 36 w 44"/>
                  <a:gd name="T13" fmla="*/ 48 h 69"/>
                  <a:gd name="T14" fmla="*/ 36 w 44"/>
                  <a:gd name="T15" fmla="*/ 47 h 69"/>
                  <a:gd name="T16" fmla="*/ 34 w 44"/>
                  <a:gd name="T17" fmla="*/ 45 h 69"/>
                  <a:gd name="T18" fmla="*/ 31 w 44"/>
                  <a:gd name="T19" fmla="*/ 42 h 69"/>
                  <a:gd name="T20" fmla="*/ 31 w 44"/>
                  <a:gd name="T21" fmla="*/ 42 h 69"/>
                  <a:gd name="T22" fmla="*/ 28 w 44"/>
                  <a:gd name="T23" fmla="*/ 40 h 69"/>
                  <a:gd name="T24" fmla="*/ 27 w 44"/>
                  <a:gd name="T25" fmla="*/ 40 h 69"/>
                  <a:gd name="T26" fmla="*/ 25 w 44"/>
                  <a:gd name="T27" fmla="*/ 38 h 69"/>
                  <a:gd name="T28" fmla="*/ 24 w 44"/>
                  <a:gd name="T29" fmla="*/ 37 h 69"/>
                  <a:gd name="T30" fmla="*/ 9 w 44"/>
                  <a:gd name="T31" fmla="*/ 30 h 69"/>
                  <a:gd name="T32" fmla="*/ 5 w 44"/>
                  <a:gd name="T33" fmla="*/ 29 h 69"/>
                  <a:gd name="T34" fmla="*/ 1 w 44"/>
                  <a:gd name="T35" fmla="*/ 28 h 69"/>
                  <a:gd name="T36" fmla="*/ 0 w 44"/>
                  <a:gd name="T37" fmla="*/ 27 h 69"/>
                  <a:gd name="T38" fmla="*/ 1 w 44"/>
                  <a:gd name="T39" fmla="*/ 26 h 69"/>
                  <a:gd name="T40" fmla="*/ 5 w 44"/>
                  <a:gd name="T41" fmla="*/ 25 h 69"/>
                  <a:gd name="T42" fmla="*/ 9 w 44"/>
                  <a:gd name="T43" fmla="*/ 23 h 69"/>
                  <a:gd name="T44" fmla="*/ 9 w 44"/>
                  <a:gd name="T45" fmla="*/ 23 h 69"/>
                  <a:gd name="T46" fmla="*/ 13 w 44"/>
                  <a:gd name="T47" fmla="*/ 22 h 69"/>
                  <a:gd name="T48" fmla="*/ 13 w 44"/>
                  <a:gd name="T49" fmla="*/ 22 h 69"/>
                  <a:gd name="T50" fmla="*/ 17 w 44"/>
                  <a:gd name="T51" fmla="*/ 20 h 69"/>
                  <a:gd name="T52" fmla="*/ 17 w 44"/>
                  <a:gd name="T53" fmla="*/ 20 h 69"/>
                  <a:gd name="T54" fmla="*/ 21 w 44"/>
                  <a:gd name="T55" fmla="*/ 19 h 69"/>
                  <a:gd name="T56" fmla="*/ 21 w 44"/>
                  <a:gd name="T57" fmla="*/ 18 h 69"/>
                  <a:gd name="T58" fmla="*/ 24 w 44"/>
                  <a:gd name="T59" fmla="*/ 17 h 69"/>
                  <a:gd name="T60" fmla="*/ 25 w 44"/>
                  <a:gd name="T61" fmla="*/ 16 h 69"/>
                  <a:gd name="T62" fmla="*/ 33 w 44"/>
                  <a:gd name="T63" fmla="*/ 10 h 69"/>
                  <a:gd name="T64" fmla="*/ 36 w 44"/>
                  <a:gd name="T65" fmla="*/ 8 h 69"/>
                  <a:gd name="T66" fmla="*/ 36 w 44"/>
                  <a:gd name="T67" fmla="*/ 8 h 69"/>
                  <a:gd name="T68" fmla="*/ 38 w 44"/>
                  <a:gd name="T69" fmla="*/ 6 h 69"/>
                  <a:gd name="T70" fmla="*/ 39 w 44"/>
                  <a:gd name="T71" fmla="*/ 5 h 69"/>
                  <a:gd name="T72" fmla="*/ 40 w 44"/>
                  <a:gd name="T73" fmla="*/ 5 h 69"/>
                  <a:gd name="T74" fmla="*/ 41 w 44"/>
                  <a:gd name="T75" fmla="*/ 3 h 69"/>
                  <a:gd name="T76" fmla="*/ 41 w 44"/>
                  <a:gd name="T77" fmla="*/ 3 h 69"/>
                  <a:gd name="T78" fmla="*/ 42 w 44"/>
                  <a:gd name="T79" fmla="*/ 2 h 69"/>
                  <a:gd name="T80" fmla="*/ 43 w 44"/>
                  <a:gd name="T81" fmla="*/ 1 h 69"/>
                  <a:gd name="T82" fmla="*/ 44 w 44"/>
                  <a:gd name="T83" fmla="*/ 0 h 69"/>
                  <a:gd name="T84" fmla="*/ 44 w 44"/>
                  <a:gd name="T85" fmla="*/ 0 h 69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44"/>
                  <a:gd name="T130" fmla="*/ 0 h 69"/>
                  <a:gd name="T131" fmla="*/ 44 w 44"/>
                  <a:gd name="T132" fmla="*/ 69 h 69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44" h="69">
                    <a:moveTo>
                      <a:pt x="44" y="69"/>
                    </a:moveTo>
                    <a:lnTo>
                      <a:pt x="44" y="67"/>
                    </a:lnTo>
                    <a:lnTo>
                      <a:pt x="44" y="66"/>
                    </a:lnTo>
                    <a:lnTo>
                      <a:pt x="43" y="62"/>
                    </a:lnTo>
                    <a:lnTo>
                      <a:pt x="39" y="52"/>
                    </a:lnTo>
                    <a:lnTo>
                      <a:pt x="38" y="50"/>
                    </a:lnTo>
                    <a:lnTo>
                      <a:pt x="36" y="48"/>
                    </a:lnTo>
                    <a:lnTo>
                      <a:pt x="36" y="47"/>
                    </a:lnTo>
                    <a:lnTo>
                      <a:pt x="34" y="45"/>
                    </a:lnTo>
                    <a:lnTo>
                      <a:pt x="31" y="42"/>
                    </a:lnTo>
                    <a:lnTo>
                      <a:pt x="28" y="40"/>
                    </a:lnTo>
                    <a:lnTo>
                      <a:pt x="27" y="40"/>
                    </a:lnTo>
                    <a:lnTo>
                      <a:pt x="25" y="38"/>
                    </a:lnTo>
                    <a:lnTo>
                      <a:pt x="24" y="37"/>
                    </a:lnTo>
                    <a:lnTo>
                      <a:pt x="9" y="30"/>
                    </a:lnTo>
                    <a:lnTo>
                      <a:pt x="5" y="29"/>
                    </a:lnTo>
                    <a:lnTo>
                      <a:pt x="1" y="28"/>
                    </a:lnTo>
                    <a:lnTo>
                      <a:pt x="0" y="27"/>
                    </a:lnTo>
                    <a:lnTo>
                      <a:pt x="1" y="26"/>
                    </a:lnTo>
                    <a:lnTo>
                      <a:pt x="5" y="25"/>
                    </a:lnTo>
                    <a:lnTo>
                      <a:pt x="9" y="23"/>
                    </a:lnTo>
                    <a:lnTo>
                      <a:pt x="13" y="22"/>
                    </a:lnTo>
                    <a:lnTo>
                      <a:pt x="17" y="20"/>
                    </a:lnTo>
                    <a:lnTo>
                      <a:pt x="21" y="19"/>
                    </a:lnTo>
                    <a:lnTo>
                      <a:pt x="21" y="18"/>
                    </a:lnTo>
                    <a:lnTo>
                      <a:pt x="24" y="17"/>
                    </a:lnTo>
                    <a:lnTo>
                      <a:pt x="25" y="16"/>
                    </a:lnTo>
                    <a:lnTo>
                      <a:pt x="33" y="10"/>
                    </a:lnTo>
                    <a:lnTo>
                      <a:pt x="36" y="8"/>
                    </a:lnTo>
                    <a:lnTo>
                      <a:pt x="38" y="6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3"/>
                    </a:lnTo>
                    <a:lnTo>
                      <a:pt x="42" y="2"/>
                    </a:lnTo>
                    <a:lnTo>
                      <a:pt x="43" y="1"/>
                    </a:lnTo>
                    <a:lnTo>
                      <a:pt x="4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3" name="Freeform 18">
                <a:extLst>
                  <a:ext uri="{FF2B5EF4-FFF2-40B4-BE49-F238E27FC236}">
                    <a16:creationId xmlns:a16="http://schemas.microsoft.com/office/drawing/2014/main" id="{00000000-0008-0000-0100-00002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857"/>
                <a:ext cx="266" cy="70"/>
              </a:xfrm>
              <a:custGeom>
                <a:avLst/>
                <a:gdLst>
                  <a:gd name="T0" fmla="*/ 266 w 266"/>
                  <a:gd name="T1" fmla="*/ 70 h 70"/>
                  <a:gd name="T2" fmla="*/ 266 w 266"/>
                  <a:gd name="T3" fmla="*/ 70 h 70"/>
                  <a:gd name="T4" fmla="*/ 0 w 266"/>
                  <a:gd name="T5" fmla="*/ 70 h 70"/>
                  <a:gd name="T6" fmla="*/ 0 w 266"/>
                  <a:gd name="T7" fmla="*/ 29 h 70"/>
                  <a:gd name="T8" fmla="*/ 156 w 266"/>
                  <a:gd name="T9" fmla="*/ 29 h 70"/>
                  <a:gd name="T10" fmla="*/ 165 w 266"/>
                  <a:gd name="T11" fmla="*/ 29 h 70"/>
                  <a:gd name="T12" fmla="*/ 231 w 266"/>
                  <a:gd name="T13" fmla="*/ 18 h 70"/>
                  <a:gd name="T14" fmla="*/ 265 w 266"/>
                  <a:gd name="T15" fmla="*/ 1 h 70"/>
                  <a:gd name="T16" fmla="*/ 266 w 266"/>
                  <a:gd name="T17" fmla="*/ 0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6"/>
                  <a:gd name="T28" fmla="*/ 0 h 70"/>
                  <a:gd name="T29" fmla="*/ 266 w 266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6" h="70">
                    <a:moveTo>
                      <a:pt x="266" y="70"/>
                    </a:moveTo>
                    <a:lnTo>
                      <a:pt x="266" y="70"/>
                    </a:lnTo>
                    <a:lnTo>
                      <a:pt x="0" y="70"/>
                    </a:lnTo>
                    <a:lnTo>
                      <a:pt x="0" y="29"/>
                    </a:lnTo>
                    <a:lnTo>
                      <a:pt x="156" y="29"/>
                    </a:lnTo>
                    <a:lnTo>
                      <a:pt x="165" y="29"/>
                    </a:lnTo>
                    <a:lnTo>
                      <a:pt x="231" y="18"/>
                    </a:lnTo>
                    <a:lnTo>
                      <a:pt x="265" y="1"/>
                    </a:lnTo>
                    <a:lnTo>
                      <a:pt x="266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4" name="Freeform 19">
                <a:extLst>
                  <a:ext uri="{FF2B5EF4-FFF2-40B4-BE49-F238E27FC236}">
                    <a16:creationId xmlns:a16="http://schemas.microsoft.com/office/drawing/2014/main" id="{00000000-0008-0000-0100-00003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092" y="620"/>
                <a:ext cx="91" cy="307"/>
              </a:xfrm>
              <a:custGeom>
                <a:avLst/>
                <a:gdLst>
                  <a:gd name="T0" fmla="*/ 91 w 91"/>
                  <a:gd name="T1" fmla="*/ 307 h 307"/>
                  <a:gd name="T2" fmla="*/ 81 w 91"/>
                  <a:gd name="T3" fmla="*/ 307 h 307"/>
                  <a:gd name="T4" fmla="*/ 0 w 91"/>
                  <a:gd name="T5" fmla="*/ 307 h 307"/>
                  <a:gd name="T6" fmla="*/ 81 w 91"/>
                  <a:gd name="T7" fmla="*/ 0 h 307"/>
                  <a:gd name="T8" fmla="*/ 91 w 91"/>
                  <a:gd name="T9" fmla="*/ 0 h 307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1"/>
                  <a:gd name="T16" fmla="*/ 0 h 307"/>
                  <a:gd name="T17" fmla="*/ 91 w 91"/>
                  <a:gd name="T18" fmla="*/ 307 h 307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1" h="307">
                    <a:moveTo>
                      <a:pt x="91" y="307"/>
                    </a:moveTo>
                    <a:lnTo>
                      <a:pt x="81" y="307"/>
                    </a:lnTo>
                    <a:lnTo>
                      <a:pt x="0" y="307"/>
                    </a:lnTo>
                    <a:lnTo>
                      <a:pt x="81" y="0"/>
                    </a:lnTo>
                    <a:lnTo>
                      <a:pt x="9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89" name="Freeform 20">
              <a:extLst>
                <a:ext uri="{FF2B5EF4-FFF2-40B4-BE49-F238E27FC236}">
                  <a16:creationId xmlns:a16="http://schemas.microsoft.com/office/drawing/2014/main" id="{00000000-0008-0000-0100-000021010000}"/>
                </a:ext>
              </a:extLst>
            </xdr:cNvPr>
            <xdr:cNvSpPr>
              <a:spLocks/>
            </xdr:cNvSpPr>
          </xdr:nvSpPr>
          <xdr:spPr bwMode="auto">
            <a:xfrm>
              <a:off x="9960" y="722"/>
              <a:ext cx="51" cy="39"/>
            </a:xfrm>
            <a:custGeom>
              <a:avLst/>
              <a:gdLst>
                <a:gd name="T0" fmla="*/ 10 w 51"/>
                <a:gd name="T1" fmla="*/ 0 h 39"/>
                <a:gd name="T2" fmla="*/ 19 w 51"/>
                <a:gd name="T3" fmla="*/ 0 h 39"/>
                <a:gd name="T4" fmla="*/ 22 w 51"/>
                <a:gd name="T5" fmla="*/ 0 h 39"/>
                <a:gd name="T6" fmla="*/ 51 w 51"/>
                <a:gd name="T7" fmla="*/ 15 h 39"/>
                <a:gd name="T8" fmla="*/ 51 w 51"/>
                <a:gd name="T9" fmla="*/ 17 h 39"/>
                <a:gd name="T10" fmla="*/ 8 w 51"/>
                <a:gd name="T11" fmla="*/ 39 h 39"/>
                <a:gd name="T12" fmla="*/ 0 w 51"/>
                <a:gd name="T13" fmla="*/ 39 h 39"/>
                <a:gd name="T14" fmla="*/ 10 w 51"/>
                <a:gd name="T15" fmla="*/ 0 h 3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1"/>
                <a:gd name="T25" fmla="*/ 0 h 39"/>
                <a:gd name="T26" fmla="*/ 51 w 51"/>
                <a:gd name="T27" fmla="*/ 39 h 3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1" h="39">
                  <a:moveTo>
                    <a:pt x="10" y="0"/>
                  </a:moveTo>
                  <a:lnTo>
                    <a:pt x="19" y="0"/>
                  </a:lnTo>
                  <a:lnTo>
                    <a:pt x="22" y="0"/>
                  </a:lnTo>
                  <a:lnTo>
                    <a:pt x="51" y="15"/>
                  </a:lnTo>
                  <a:lnTo>
                    <a:pt x="51" y="17"/>
                  </a:lnTo>
                  <a:lnTo>
                    <a:pt x="8" y="39"/>
                  </a:lnTo>
                  <a:lnTo>
                    <a:pt x="0" y="39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0" name="Freeform 21">
              <a:extLst>
                <a:ext uri="{FF2B5EF4-FFF2-40B4-BE49-F238E27FC236}">
                  <a16:creationId xmlns:a16="http://schemas.microsoft.com/office/drawing/2014/main" id="{00000000-0008-0000-0100-000022010000}"/>
                </a:ext>
              </a:extLst>
            </xdr:cNvPr>
            <xdr:cNvSpPr>
              <a:spLocks/>
            </xdr:cNvSpPr>
          </xdr:nvSpPr>
          <xdr:spPr bwMode="auto">
            <a:xfrm>
              <a:off x="9621" y="736"/>
              <a:ext cx="46" cy="68"/>
            </a:xfrm>
            <a:custGeom>
              <a:avLst/>
              <a:gdLst>
                <a:gd name="T0" fmla="*/ 39 w 46"/>
                <a:gd name="T1" fmla="*/ 0 h 68"/>
                <a:gd name="T2" fmla="*/ 44 w 46"/>
                <a:gd name="T3" fmla="*/ 0 h 68"/>
                <a:gd name="T4" fmla="*/ 44 w 46"/>
                <a:gd name="T5" fmla="*/ 1 h 68"/>
                <a:gd name="T6" fmla="*/ 43 w 46"/>
                <a:gd name="T7" fmla="*/ 3 h 68"/>
                <a:gd name="T8" fmla="*/ 43 w 46"/>
                <a:gd name="T9" fmla="*/ 17 h 68"/>
                <a:gd name="T10" fmla="*/ 43 w 46"/>
                <a:gd name="T11" fmla="*/ 19 h 68"/>
                <a:gd name="T12" fmla="*/ 44 w 46"/>
                <a:gd name="T13" fmla="*/ 29 h 68"/>
                <a:gd name="T14" fmla="*/ 46 w 46"/>
                <a:gd name="T15" fmla="*/ 68 h 68"/>
                <a:gd name="T16" fmla="*/ 0 w 46"/>
                <a:gd name="T17" fmla="*/ 68 h 68"/>
                <a:gd name="T18" fmla="*/ 39 w 46"/>
                <a:gd name="T19" fmla="*/ 0 h 6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6"/>
                <a:gd name="T31" fmla="*/ 0 h 68"/>
                <a:gd name="T32" fmla="*/ 46 w 46"/>
                <a:gd name="T33" fmla="*/ 68 h 6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6" h="68">
                  <a:moveTo>
                    <a:pt x="39" y="0"/>
                  </a:moveTo>
                  <a:lnTo>
                    <a:pt x="44" y="0"/>
                  </a:lnTo>
                  <a:lnTo>
                    <a:pt x="44" y="1"/>
                  </a:lnTo>
                  <a:lnTo>
                    <a:pt x="43" y="3"/>
                  </a:lnTo>
                  <a:lnTo>
                    <a:pt x="43" y="17"/>
                  </a:lnTo>
                  <a:lnTo>
                    <a:pt x="43" y="19"/>
                  </a:lnTo>
                  <a:lnTo>
                    <a:pt x="44" y="29"/>
                  </a:lnTo>
                  <a:lnTo>
                    <a:pt x="46" y="68"/>
                  </a:lnTo>
                  <a:lnTo>
                    <a:pt x="0" y="68"/>
                  </a:lnTo>
                  <a:lnTo>
                    <a:pt x="3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267" name="Group 24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GrpSpPr>
            <a:grpSpLocks/>
          </xdr:cNvGrpSpPr>
        </xdr:nvGrpSpPr>
        <xdr:grpSpPr bwMode="auto">
          <a:xfrm>
            <a:off x="6841715" y="95250"/>
            <a:ext cx="777030" cy="208749"/>
            <a:chOff x="10278" y="610"/>
            <a:chExt cx="1276" cy="329"/>
          </a:xfrm>
        </xdr:grpSpPr>
        <xdr:grpSp>
          <xdr:nvGrpSpPr>
            <xdr:cNvPr id="268" name="Group 25">
              <a:extLst>
                <a:ext uri="{FF2B5EF4-FFF2-40B4-BE49-F238E27FC236}">
                  <a16:creationId xmlns:a16="http://schemas.microsoft.com/office/drawing/2014/main" id="{00000000-0008-0000-0100-00000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8" y="620"/>
              <a:ext cx="920" cy="307"/>
              <a:chOff x="10288" y="620"/>
              <a:chExt cx="920" cy="307"/>
            </a:xfrm>
          </xdr:grpSpPr>
          <xdr:sp macro="" textlink="">
            <xdr:nvSpPr>
              <xdr:cNvPr id="269" name="Freeform 26">
                <a:extLst>
                  <a:ext uri="{FF2B5EF4-FFF2-40B4-BE49-F238E27FC236}">
                    <a16:creationId xmlns:a16="http://schemas.microsoft.com/office/drawing/2014/main" id="{00000000-0008-0000-0100-00000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114" y="620"/>
                <a:ext cx="94" cy="307"/>
              </a:xfrm>
              <a:custGeom>
                <a:avLst/>
                <a:gdLst>
                  <a:gd name="T0" fmla="*/ 94 w 94"/>
                  <a:gd name="T1" fmla="*/ 0 h 307"/>
                  <a:gd name="T2" fmla="*/ 13 w 94"/>
                  <a:gd name="T3" fmla="*/ 307 h 307"/>
                  <a:gd name="T4" fmla="*/ 0 w 94"/>
                  <a:gd name="T5" fmla="*/ 307 h 307"/>
                  <a:gd name="T6" fmla="*/ 0 w 94"/>
                  <a:gd name="T7" fmla="*/ 0 h 307"/>
                  <a:gd name="T8" fmla="*/ 13 w 94"/>
                  <a:gd name="T9" fmla="*/ 0 h 307"/>
                  <a:gd name="T10" fmla="*/ 94 w 94"/>
                  <a:gd name="T11" fmla="*/ 0 h 307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94"/>
                  <a:gd name="T19" fmla="*/ 0 h 307"/>
                  <a:gd name="T20" fmla="*/ 94 w 94"/>
                  <a:gd name="T21" fmla="*/ 307 h 307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94" h="307">
                    <a:moveTo>
                      <a:pt x="94" y="0"/>
                    </a:moveTo>
                    <a:lnTo>
                      <a:pt x="13" y="307"/>
                    </a:lnTo>
                    <a:lnTo>
                      <a:pt x="0" y="307"/>
                    </a:lnTo>
                    <a:lnTo>
                      <a:pt x="0" y="0"/>
                    </a:lnTo>
                    <a:lnTo>
                      <a:pt x="13" y="0"/>
                    </a:lnTo>
                    <a:lnTo>
                      <a:pt x="94" y="0"/>
                    </a:lnTo>
                    <a:close/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0" name="Freeform 27">
                <a:extLst>
                  <a:ext uri="{FF2B5EF4-FFF2-40B4-BE49-F238E27FC236}">
                    <a16:creationId xmlns:a16="http://schemas.microsoft.com/office/drawing/2014/main" id="{00000000-0008-0000-0100-00000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083" y="666"/>
                <a:ext cx="31" cy="261"/>
              </a:xfrm>
              <a:custGeom>
                <a:avLst/>
                <a:gdLst>
                  <a:gd name="T0" fmla="*/ 31 w 31"/>
                  <a:gd name="T1" fmla="*/ 261 h 261"/>
                  <a:gd name="T2" fmla="*/ 31 w 31"/>
                  <a:gd name="T3" fmla="*/ 261 h 261"/>
                  <a:gd name="T4" fmla="*/ 0 w 31"/>
                  <a:gd name="T5" fmla="*/ 261 h 261"/>
                  <a:gd name="T6" fmla="*/ 0 w 31"/>
                  <a:gd name="T7" fmla="*/ 78 h 261"/>
                  <a:gd name="T8" fmla="*/ 12 w 31"/>
                  <a:gd name="T9" fmla="*/ 86 h 261"/>
                  <a:gd name="T10" fmla="*/ 31 w 31"/>
                  <a:gd name="T11" fmla="*/ 0 h 261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61"/>
                  <a:gd name="T20" fmla="*/ 31 w 31"/>
                  <a:gd name="T21" fmla="*/ 261 h 261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61">
                    <a:moveTo>
                      <a:pt x="31" y="261"/>
                    </a:moveTo>
                    <a:lnTo>
                      <a:pt x="31" y="261"/>
                    </a:lnTo>
                    <a:lnTo>
                      <a:pt x="0" y="261"/>
                    </a:lnTo>
                    <a:lnTo>
                      <a:pt x="0" y="78"/>
                    </a:lnTo>
                    <a:lnTo>
                      <a:pt x="12" y="86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1" name="Freeform 28">
                <a:extLst>
                  <a:ext uri="{FF2B5EF4-FFF2-40B4-BE49-F238E27FC236}">
                    <a16:creationId xmlns:a16="http://schemas.microsoft.com/office/drawing/2014/main" id="{00000000-0008-0000-0100-00000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56" y="620"/>
                <a:ext cx="258" cy="128"/>
              </a:xfrm>
              <a:custGeom>
                <a:avLst/>
                <a:gdLst>
                  <a:gd name="T0" fmla="*/ 258 w 258"/>
                  <a:gd name="T1" fmla="*/ 46 h 128"/>
                  <a:gd name="T2" fmla="*/ 195 w 258"/>
                  <a:gd name="T3" fmla="*/ 37 h 128"/>
                  <a:gd name="T4" fmla="*/ 184 w 258"/>
                  <a:gd name="T5" fmla="*/ 37 h 128"/>
                  <a:gd name="T6" fmla="*/ 170 w 258"/>
                  <a:gd name="T7" fmla="*/ 38 h 128"/>
                  <a:gd name="T8" fmla="*/ 104 w 258"/>
                  <a:gd name="T9" fmla="*/ 50 h 128"/>
                  <a:gd name="T10" fmla="*/ 47 w 258"/>
                  <a:gd name="T11" fmla="*/ 78 h 128"/>
                  <a:gd name="T12" fmla="*/ 0 w 258"/>
                  <a:gd name="T13" fmla="*/ 127 h 128"/>
                  <a:gd name="T14" fmla="*/ 0 w 258"/>
                  <a:gd name="T15" fmla="*/ 128 h 128"/>
                  <a:gd name="T16" fmla="*/ 0 w 258"/>
                  <a:gd name="T17" fmla="*/ 0 h 128"/>
                  <a:gd name="T18" fmla="*/ 255 w 258"/>
                  <a:gd name="T19" fmla="*/ 0 h 128"/>
                  <a:gd name="T20" fmla="*/ 258 w 258"/>
                  <a:gd name="T21" fmla="*/ 0 h 128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58"/>
                  <a:gd name="T34" fmla="*/ 0 h 128"/>
                  <a:gd name="T35" fmla="*/ 258 w 258"/>
                  <a:gd name="T36" fmla="*/ 128 h 128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58" h="128">
                    <a:moveTo>
                      <a:pt x="258" y="46"/>
                    </a:moveTo>
                    <a:lnTo>
                      <a:pt x="195" y="37"/>
                    </a:lnTo>
                    <a:lnTo>
                      <a:pt x="184" y="37"/>
                    </a:lnTo>
                    <a:lnTo>
                      <a:pt x="170" y="38"/>
                    </a:lnTo>
                    <a:lnTo>
                      <a:pt x="104" y="50"/>
                    </a:lnTo>
                    <a:lnTo>
                      <a:pt x="47" y="78"/>
                    </a:lnTo>
                    <a:lnTo>
                      <a:pt x="0" y="127"/>
                    </a:lnTo>
                    <a:lnTo>
                      <a:pt x="0" y="128"/>
                    </a:lnTo>
                    <a:lnTo>
                      <a:pt x="0" y="0"/>
                    </a:lnTo>
                    <a:lnTo>
                      <a:pt x="255" y="0"/>
                    </a:lnTo>
                    <a:lnTo>
                      <a:pt x="25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2" name="Freeform 29">
                <a:extLst>
                  <a:ext uri="{FF2B5EF4-FFF2-40B4-BE49-F238E27FC236}">
                    <a16:creationId xmlns:a16="http://schemas.microsoft.com/office/drawing/2014/main" id="{00000000-0008-0000-0100-00001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794"/>
                <a:ext cx="242" cy="133"/>
              </a:xfrm>
              <a:custGeom>
                <a:avLst/>
                <a:gdLst>
                  <a:gd name="T0" fmla="*/ 242 w 242"/>
                  <a:gd name="T1" fmla="*/ 133 h 133"/>
                  <a:gd name="T2" fmla="*/ 242 w 242"/>
                  <a:gd name="T3" fmla="*/ 133 h 133"/>
                  <a:gd name="T4" fmla="*/ 0 w 242"/>
                  <a:gd name="T5" fmla="*/ 133 h 133"/>
                  <a:gd name="T6" fmla="*/ 0 w 242"/>
                  <a:gd name="T7" fmla="*/ 0 h 133"/>
                  <a:gd name="T8" fmla="*/ 28 w 242"/>
                  <a:gd name="T9" fmla="*/ 63 h 133"/>
                  <a:gd name="T10" fmla="*/ 83 w 242"/>
                  <a:gd name="T11" fmla="*/ 90 h 133"/>
                  <a:gd name="T12" fmla="*/ 133 w 242"/>
                  <a:gd name="T13" fmla="*/ 96 h 133"/>
                  <a:gd name="T14" fmla="*/ 136 w 242"/>
                  <a:gd name="T15" fmla="*/ 96 h 133"/>
                  <a:gd name="T16" fmla="*/ 198 w 242"/>
                  <a:gd name="T17" fmla="*/ 91 h 133"/>
                  <a:gd name="T18" fmla="*/ 217 w 242"/>
                  <a:gd name="T19" fmla="*/ 87 h 133"/>
                  <a:gd name="T20" fmla="*/ 242 w 242"/>
                  <a:gd name="T21" fmla="*/ 2 h 133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42"/>
                  <a:gd name="T34" fmla="*/ 0 h 133"/>
                  <a:gd name="T35" fmla="*/ 242 w 242"/>
                  <a:gd name="T36" fmla="*/ 133 h 133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42" h="133">
                    <a:moveTo>
                      <a:pt x="242" y="133"/>
                    </a:moveTo>
                    <a:lnTo>
                      <a:pt x="242" y="133"/>
                    </a:lnTo>
                    <a:lnTo>
                      <a:pt x="0" y="133"/>
                    </a:lnTo>
                    <a:lnTo>
                      <a:pt x="0" y="0"/>
                    </a:lnTo>
                    <a:lnTo>
                      <a:pt x="28" y="63"/>
                    </a:lnTo>
                    <a:lnTo>
                      <a:pt x="83" y="90"/>
                    </a:lnTo>
                    <a:lnTo>
                      <a:pt x="133" y="96"/>
                    </a:lnTo>
                    <a:lnTo>
                      <a:pt x="136" y="96"/>
                    </a:lnTo>
                    <a:lnTo>
                      <a:pt x="198" y="91"/>
                    </a:lnTo>
                    <a:lnTo>
                      <a:pt x="217" y="87"/>
                    </a:lnTo>
                    <a:lnTo>
                      <a:pt x="242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3" name="Freeform 30">
                <a:extLst>
                  <a:ext uri="{FF2B5EF4-FFF2-40B4-BE49-F238E27FC236}">
                    <a16:creationId xmlns:a16="http://schemas.microsoft.com/office/drawing/2014/main" id="{00000000-0008-0000-0100-000011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959" y="729"/>
                <a:ext cx="124" cy="88"/>
              </a:xfrm>
              <a:custGeom>
                <a:avLst/>
                <a:gdLst>
                  <a:gd name="T0" fmla="*/ 124 w 124"/>
                  <a:gd name="T1" fmla="*/ 68 h 88"/>
                  <a:gd name="T2" fmla="*/ 118 w 124"/>
                  <a:gd name="T3" fmla="*/ 71 h 88"/>
                  <a:gd name="T4" fmla="*/ 115 w 124"/>
                  <a:gd name="T5" fmla="*/ 72 h 88"/>
                  <a:gd name="T6" fmla="*/ 104 w 124"/>
                  <a:gd name="T7" fmla="*/ 78 h 88"/>
                  <a:gd name="T8" fmla="*/ 101 w 124"/>
                  <a:gd name="T9" fmla="*/ 79 h 88"/>
                  <a:gd name="T10" fmla="*/ 97 w 124"/>
                  <a:gd name="T11" fmla="*/ 80 h 88"/>
                  <a:gd name="T12" fmla="*/ 94 w 124"/>
                  <a:gd name="T13" fmla="*/ 82 h 88"/>
                  <a:gd name="T14" fmla="*/ 90 w 124"/>
                  <a:gd name="T15" fmla="*/ 83 h 88"/>
                  <a:gd name="T16" fmla="*/ 87 w 124"/>
                  <a:gd name="T17" fmla="*/ 84 h 88"/>
                  <a:gd name="T18" fmla="*/ 75 w 124"/>
                  <a:gd name="T19" fmla="*/ 86 h 88"/>
                  <a:gd name="T20" fmla="*/ 69 w 124"/>
                  <a:gd name="T21" fmla="*/ 87 h 88"/>
                  <a:gd name="T22" fmla="*/ 65 w 124"/>
                  <a:gd name="T23" fmla="*/ 88 h 88"/>
                  <a:gd name="T24" fmla="*/ 61 w 124"/>
                  <a:gd name="T25" fmla="*/ 88 h 88"/>
                  <a:gd name="T26" fmla="*/ 57 w 124"/>
                  <a:gd name="T27" fmla="*/ 88 h 88"/>
                  <a:gd name="T28" fmla="*/ 53 w 124"/>
                  <a:gd name="T29" fmla="*/ 88 h 88"/>
                  <a:gd name="T30" fmla="*/ 48 w 124"/>
                  <a:gd name="T31" fmla="*/ 88 h 88"/>
                  <a:gd name="T32" fmla="*/ 43 w 124"/>
                  <a:gd name="T33" fmla="*/ 88 h 88"/>
                  <a:gd name="T34" fmla="*/ 38 w 124"/>
                  <a:gd name="T35" fmla="*/ 87 h 88"/>
                  <a:gd name="T36" fmla="*/ 34 w 124"/>
                  <a:gd name="T37" fmla="*/ 86 h 88"/>
                  <a:gd name="T38" fmla="*/ 30 w 124"/>
                  <a:gd name="T39" fmla="*/ 85 h 88"/>
                  <a:gd name="T40" fmla="*/ 25 w 124"/>
                  <a:gd name="T41" fmla="*/ 83 h 88"/>
                  <a:gd name="T42" fmla="*/ 22 w 124"/>
                  <a:gd name="T43" fmla="*/ 82 h 88"/>
                  <a:gd name="T44" fmla="*/ 18 w 124"/>
                  <a:gd name="T45" fmla="*/ 80 h 88"/>
                  <a:gd name="T46" fmla="*/ 15 w 124"/>
                  <a:gd name="T47" fmla="*/ 78 h 88"/>
                  <a:gd name="T48" fmla="*/ 12 w 124"/>
                  <a:gd name="T49" fmla="*/ 76 h 88"/>
                  <a:gd name="T50" fmla="*/ 2 w 124"/>
                  <a:gd name="T51" fmla="*/ 63 h 88"/>
                  <a:gd name="T52" fmla="*/ 0 w 124"/>
                  <a:gd name="T53" fmla="*/ 52 h 88"/>
                  <a:gd name="T54" fmla="*/ 3 w 124"/>
                  <a:gd name="T55" fmla="*/ 39 h 88"/>
                  <a:gd name="T56" fmla="*/ 12 w 124"/>
                  <a:gd name="T57" fmla="*/ 26 h 88"/>
                  <a:gd name="T58" fmla="*/ 15 w 124"/>
                  <a:gd name="T59" fmla="*/ 23 h 88"/>
                  <a:gd name="T60" fmla="*/ 18 w 124"/>
                  <a:gd name="T61" fmla="*/ 20 h 88"/>
                  <a:gd name="T62" fmla="*/ 40 w 124"/>
                  <a:gd name="T63" fmla="*/ 7 h 88"/>
                  <a:gd name="T64" fmla="*/ 45 w 124"/>
                  <a:gd name="T65" fmla="*/ 5 h 88"/>
                  <a:gd name="T66" fmla="*/ 49 w 124"/>
                  <a:gd name="T67" fmla="*/ 4 h 88"/>
                  <a:gd name="T68" fmla="*/ 54 w 124"/>
                  <a:gd name="T69" fmla="*/ 3 h 88"/>
                  <a:gd name="T70" fmla="*/ 59 w 124"/>
                  <a:gd name="T71" fmla="*/ 2 h 88"/>
                  <a:gd name="T72" fmla="*/ 75 w 124"/>
                  <a:gd name="T73" fmla="*/ 0 h 88"/>
                  <a:gd name="T74" fmla="*/ 89 w 124"/>
                  <a:gd name="T75" fmla="*/ 2 h 88"/>
                  <a:gd name="T76" fmla="*/ 93 w 124"/>
                  <a:gd name="T77" fmla="*/ 2 h 88"/>
                  <a:gd name="T78" fmla="*/ 108 w 124"/>
                  <a:gd name="T79" fmla="*/ 7 h 88"/>
                  <a:gd name="T80" fmla="*/ 111 w 124"/>
                  <a:gd name="T81" fmla="*/ 8 h 88"/>
                  <a:gd name="T82" fmla="*/ 114 w 124"/>
                  <a:gd name="T83" fmla="*/ 9 h 88"/>
                  <a:gd name="T84" fmla="*/ 118 w 124"/>
                  <a:gd name="T85" fmla="*/ 11 h 88"/>
                  <a:gd name="T86" fmla="*/ 121 w 124"/>
                  <a:gd name="T87" fmla="*/ 13 h 88"/>
                  <a:gd name="T88" fmla="*/ 124 w 124"/>
                  <a:gd name="T89" fmla="*/ 15 h 8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24"/>
                  <a:gd name="T136" fmla="*/ 0 h 88"/>
                  <a:gd name="T137" fmla="*/ 124 w 124"/>
                  <a:gd name="T138" fmla="*/ 88 h 8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24" h="88">
                    <a:moveTo>
                      <a:pt x="124" y="67"/>
                    </a:moveTo>
                    <a:lnTo>
                      <a:pt x="124" y="68"/>
                    </a:lnTo>
                    <a:lnTo>
                      <a:pt x="121" y="69"/>
                    </a:lnTo>
                    <a:lnTo>
                      <a:pt x="118" y="71"/>
                    </a:lnTo>
                    <a:lnTo>
                      <a:pt x="115" y="72"/>
                    </a:lnTo>
                    <a:lnTo>
                      <a:pt x="106" y="77"/>
                    </a:lnTo>
                    <a:lnTo>
                      <a:pt x="104" y="78"/>
                    </a:lnTo>
                    <a:lnTo>
                      <a:pt x="103" y="78"/>
                    </a:lnTo>
                    <a:lnTo>
                      <a:pt x="101" y="79"/>
                    </a:lnTo>
                    <a:lnTo>
                      <a:pt x="100" y="79"/>
                    </a:lnTo>
                    <a:lnTo>
                      <a:pt x="97" y="80"/>
                    </a:lnTo>
                    <a:lnTo>
                      <a:pt x="96" y="81"/>
                    </a:lnTo>
                    <a:lnTo>
                      <a:pt x="94" y="82"/>
                    </a:lnTo>
                    <a:lnTo>
                      <a:pt x="93" y="82"/>
                    </a:lnTo>
                    <a:lnTo>
                      <a:pt x="90" y="83"/>
                    </a:lnTo>
                    <a:lnTo>
                      <a:pt x="89" y="83"/>
                    </a:lnTo>
                    <a:lnTo>
                      <a:pt x="87" y="84"/>
                    </a:lnTo>
                    <a:lnTo>
                      <a:pt x="86" y="84"/>
                    </a:lnTo>
                    <a:lnTo>
                      <a:pt x="75" y="86"/>
                    </a:lnTo>
                    <a:lnTo>
                      <a:pt x="72" y="87"/>
                    </a:lnTo>
                    <a:lnTo>
                      <a:pt x="69" y="87"/>
                    </a:lnTo>
                    <a:lnTo>
                      <a:pt x="65" y="88"/>
                    </a:lnTo>
                    <a:lnTo>
                      <a:pt x="64" y="88"/>
                    </a:lnTo>
                    <a:lnTo>
                      <a:pt x="61" y="88"/>
                    </a:lnTo>
                    <a:lnTo>
                      <a:pt x="59" y="88"/>
                    </a:lnTo>
                    <a:lnTo>
                      <a:pt x="57" y="88"/>
                    </a:lnTo>
                    <a:lnTo>
                      <a:pt x="54" y="88"/>
                    </a:lnTo>
                    <a:lnTo>
                      <a:pt x="53" y="88"/>
                    </a:lnTo>
                    <a:lnTo>
                      <a:pt x="49" y="88"/>
                    </a:lnTo>
                    <a:lnTo>
                      <a:pt x="48" y="88"/>
                    </a:lnTo>
                    <a:lnTo>
                      <a:pt x="45" y="88"/>
                    </a:lnTo>
                    <a:lnTo>
                      <a:pt x="43" y="88"/>
                    </a:lnTo>
                    <a:lnTo>
                      <a:pt x="40" y="87"/>
                    </a:lnTo>
                    <a:lnTo>
                      <a:pt x="38" y="87"/>
                    </a:lnTo>
                    <a:lnTo>
                      <a:pt x="36" y="86"/>
                    </a:lnTo>
                    <a:lnTo>
                      <a:pt x="34" y="86"/>
                    </a:lnTo>
                    <a:lnTo>
                      <a:pt x="31" y="85"/>
                    </a:lnTo>
                    <a:lnTo>
                      <a:pt x="30" y="85"/>
                    </a:lnTo>
                    <a:lnTo>
                      <a:pt x="27" y="84"/>
                    </a:lnTo>
                    <a:lnTo>
                      <a:pt x="25" y="83"/>
                    </a:lnTo>
                    <a:lnTo>
                      <a:pt x="23" y="83"/>
                    </a:lnTo>
                    <a:lnTo>
                      <a:pt x="22" y="82"/>
                    </a:lnTo>
                    <a:lnTo>
                      <a:pt x="20" y="81"/>
                    </a:lnTo>
                    <a:lnTo>
                      <a:pt x="18" y="80"/>
                    </a:lnTo>
                    <a:lnTo>
                      <a:pt x="16" y="79"/>
                    </a:lnTo>
                    <a:lnTo>
                      <a:pt x="15" y="78"/>
                    </a:lnTo>
                    <a:lnTo>
                      <a:pt x="13" y="77"/>
                    </a:lnTo>
                    <a:lnTo>
                      <a:pt x="12" y="76"/>
                    </a:lnTo>
                    <a:lnTo>
                      <a:pt x="10" y="74"/>
                    </a:lnTo>
                    <a:lnTo>
                      <a:pt x="2" y="63"/>
                    </a:lnTo>
                    <a:lnTo>
                      <a:pt x="1" y="62"/>
                    </a:lnTo>
                    <a:lnTo>
                      <a:pt x="0" y="52"/>
                    </a:lnTo>
                    <a:lnTo>
                      <a:pt x="0" y="50"/>
                    </a:lnTo>
                    <a:lnTo>
                      <a:pt x="3" y="39"/>
                    </a:lnTo>
                    <a:lnTo>
                      <a:pt x="3" y="37"/>
                    </a:lnTo>
                    <a:lnTo>
                      <a:pt x="12" y="26"/>
                    </a:lnTo>
                    <a:lnTo>
                      <a:pt x="13" y="24"/>
                    </a:lnTo>
                    <a:lnTo>
                      <a:pt x="15" y="23"/>
                    </a:lnTo>
                    <a:lnTo>
                      <a:pt x="16" y="21"/>
                    </a:lnTo>
                    <a:lnTo>
                      <a:pt x="18" y="20"/>
                    </a:lnTo>
                    <a:lnTo>
                      <a:pt x="38" y="8"/>
                    </a:lnTo>
                    <a:lnTo>
                      <a:pt x="40" y="7"/>
                    </a:lnTo>
                    <a:lnTo>
                      <a:pt x="43" y="6"/>
                    </a:lnTo>
                    <a:lnTo>
                      <a:pt x="45" y="5"/>
                    </a:lnTo>
                    <a:lnTo>
                      <a:pt x="48" y="4"/>
                    </a:lnTo>
                    <a:lnTo>
                      <a:pt x="49" y="4"/>
                    </a:lnTo>
                    <a:lnTo>
                      <a:pt x="53" y="3"/>
                    </a:lnTo>
                    <a:lnTo>
                      <a:pt x="54" y="3"/>
                    </a:lnTo>
                    <a:lnTo>
                      <a:pt x="57" y="2"/>
                    </a:lnTo>
                    <a:lnTo>
                      <a:pt x="59" y="2"/>
                    </a:lnTo>
                    <a:lnTo>
                      <a:pt x="72" y="1"/>
                    </a:lnTo>
                    <a:lnTo>
                      <a:pt x="75" y="0"/>
                    </a:lnTo>
                    <a:lnTo>
                      <a:pt x="87" y="1"/>
                    </a:lnTo>
                    <a:lnTo>
                      <a:pt x="89" y="2"/>
                    </a:lnTo>
                    <a:lnTo>
                      <a:pt x="90" y="2"/>
                    </a:lnTo>
                    <a:lnTo>
                      <a:pt x="93" y="2"/>
                    </a:lnTo>
                    <a:lnTo>
                      <a:pt x="94" y="2"/>
                    </a:lnTo>
                    <a:lnTo>
                      <a:pt x="108" y="7"/>
                    </a:lnTo>
                    <a:lnTo>
                      <a:pt x="109" y="7"/>
                    </a:lnTo>
                    <a:lnTo>
                      <a:pt x="111" y="8"/>
                    </a:lnTo>
                    <a:lnTo>
                      <a:pt x="112" y="8"/>
                    </a:lnTo>
                    <a:lnTo>
                      <a:pt x="114" y="9"/>
                    </a:lnTo>
                    <a:lnTo>
                      <a:pt x="115" y="10"/>
                    </a:lnTo>
                    <a:lnTo>
                      <a:pt x="118" y="11"/>
                    </a:lnTo>
                    <a:lnTo>
                      <a:pt x="121" y="13"/>
                    </a:lnTo>
                    <a:lnTo>
                      <a:pt x="124" y="14"/>
                    </a:lnTo>
                    <a:lnTo>
                      <a:pt x="124" y="15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4" name="Freeform 31">
                <a:extLst>
                  <a:ext uri="{FF2B5EF4-FFF2-40B4-BE49-F238E27FC236}">
                    <a16:creationId xmlns:a16="http://schemas.microsoft.com/office/drawing/2014/main" id="{00000000-0008-0000-0100-00001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661"/>
                <a:ext cx="15" cy="133"/>
              </a:xfrm>
              <a:custGeom>
                <a:avLst/>
                <a:gdLst>
                  <a:gd name="T0" fmla="*/ 15 w 15"/>
                  <a:gd name="T1" fmla="*/ 87 h 133"/>
                  <a:gd name="T2" fmla="*/ 0 w 15"/>
                  <a:gd name="T3" fmla="*/ 133 h 133"/>
                  <a:gd name="T4" fmla="*/ 0 w 15"/>
                  <a:gd name="T5" fmla="*/ 56 h 133"/>
                  <a:gd name="T6" fmla="*/ 1 w 15"/>
                  <a:gd name="T7" fmla="*/ 52 h 133"/>
                  <a:gd name="T8" fmla="*/ 3 w 15"/>
                  <a:gd name="T9" fmla="*/ 45 h 133"/>
                  <a:gd name="T10" fmla="*/ 6 w 15"/>
                  <a:gd name="T11" fmla="*/ 33 h 133"/>
                  <a:gd name="T12" fmla="*/ 10 w 15"/>
                  <a:gd name="T13" fmla="*/ 17 h 133"/>
                  <a:gd name="T14" fmla="*/ 15 w 15"/>
                  <a:gd name="T15" fmla="*/ 0 h 133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5"/>
                  <a:gd name="T25" fmla="*/ 0 h 133"/>
                  <a:gd name="T26" fmla="*/ 15 w 15"/>
                  <a:gd name="T27" fmla="*/ 133 h 133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5" h="133">
                    <a:moveTo>
                      <a:pt x="15" y="87"/>
                    </a:moveTo>
                    <a:lnTo>
                      <a:pt x="0" y="133"/>
                    </a:lnTo>
                    <a:lnTo>
                      <a:pt x="0" y="56"/>
                    </a:lnTo>
                    <a:lnTo>
                      <a:pt x="1" y="52"/>
                    </a:lnTo>
                    <a:lnTo>
                      <a:pt x="3" y="45"/>
                    </a:lnTo>
                    <a:lnTo>
                      <a:pt x="6" y="33"/>
                    </a:lnTo>
                    <a:lnTo>
                      <a:pt x="10" y="17"/>
                    </a:lnTo>
                    <a:lnTo>
                      <a:pt x="15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5" name="Freeform 32">
                <a:extLst>
                  <a:ext uri="{FF2B5EF4-FFF2-40B4-BE49-F238E27FC236}">
                    <a16:creationId xmlns:a16="http://schemas.microsoft.com/office/drawing/2014/main" id="{00000000-0008-0000-0100-00001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15" y="620"/>
                <a:ext cx="241" cy="149"/>
              </a:xfrm>
              <a:custGeom>
                <a:avLst/>
                <a:gdLst>
                  <a:gd name="T0" fmla="*/ 241 w 241"/>
                  <a:gd name="T1" fmla="*/ 41 h 149"/>
                  <a:gd name="T2" fmla="*/ 28 w 241"/>
                  <a:gd name="T3" fmla="*/ 41 h 149"/>
                  <a:gd name="T4" fmla="*/ 0 w 241"/>
                  <a:gd name="T5" fmla="*/ 149 h 149"/>
                  <a:gd name="T6" fmla="*/ 0 w 241"/>
                  <a:gd name="T7" fmla="*/ 0 h 149"/>
                  <a:gd name="T8" fmla="*/ 28 w 241"/>
                  <a:gd name="T9" fmla="*/ 0 h 149"/>
                  <a:gd name="T10" fmla="*/ 241 w 241"/>
                  <a:gd name="T11" fmla="*/ 0 h 149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41"/>
                  <a:gd name="T19" fmla="*/ 0 h 149"/>
                  <a:gd name="T20" fmla="*/ 241 w 241"/>
                  <a:gd name="T21" fmla="*/ 149 h 149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41" h="149">
                    <a:moveTo>
                      <a:pt x="241" y="41"/>
                    </a:moveTo>
                    <a:lnTo>
                      <a:pt x="28" y="41"/>
                    </a:lnTo>
                    <a:lnTo>
                      <a:pt x="0" y="149"/>
                    </a:lnTo>
                    <a:lnTo>
                      <a:pt x="0" y="0"/>
                    </a:lnTo>
                    <a:lnTo>
                      <a:pt x="28" y="0"/>
                    </a:lnTo>
                    <a:lnTo>
                      <a:pt x="24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6" name="Freeform 33">
                <a:extLst>
                  <a:ext uri="{FF2B5EF4-FFF2-40B4-BE49-F238E27FC236}">
                    <a16:creationId xmlns:a16="http://schemas.microsoft.com/office/drawing/2014/main" id="{00000000-0008-0000-0100-00001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25" y="717"/>
                <a:ext cx="16" cy="210"/>
              </a:xfrm>
              <a:custGeom>
                <a:avLst/>
                <a:gdLst>
                  <a:gd name="T0" fmla="*/ 16 w 16"/>
                  <a:gd name="T1" fmla="*/ 210 h 210"/>
                  <a:gd name="T2" fmla="*/ 14 w 16"/>
                  <a:gd name="T3" fmla="*/ 210 h 210"/>
                  <a:gd name="T4" fmla="*/ 0 w 16"/>
                  <a:gd name="T5" fmla="*/ 210 h 210"/>
                  <a:gd name="T6" fmla="*/ 0 w 16"/>
                  <a:gd name="T7" fmla="*/ 5 h 210"/>
                  <a:gd name="T8" fmla="*/ 14 w 16"/>
                  <a:gd name="T9" fmla="*/ 5 h 210"/>
                  <a:gd name="T10" fmla="*/ 16 w 16"/>
                  <a:gd name="T11" fmla="*/ 0 h 210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6"/>
                  <a:gd name="T19" fmla="*/ 0 h 210"/>
                  <a:gd name="T20" fmla="*/ 16 w 16"/>
                  <a:gd name="T21" fmla="*/ 210 h 210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6" h="210">
                    <a:moveTo>
                      <a:pt x="16" y="210"/>
                    </a:moveTo>
                    <a:lnTo>
                      <a:pt x="14" y="210"/>
                    </a:lnTo>
                    <a:lnTo>
                      <a:pt x="0" y="210"/>
                    </a:lnTo>
                    <a:lnTo>
                      <a:pt x="0" y="5"/>
                    </a:lnTo>
                    <a:lnTo>
                      <a:pt x="14" y="5"/>
                    </a:lnTo>
                    <a:lnTo>
                      <a:pt x="16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7" name="Freeform 34">
                <a:extLst>
                  <a:ext uri="{FF2B5EF4-FFF2-40B4-BE49-F238E27FC236}">
                    <a16:creationId xmlns:a16="http://schemas.microsoft.com/office/drawing/2014/main" id="{00000000-0008-0000-0100-00001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16" y="744"/>
                <a:ext cx="9" cy="183"/>
              </a:xfrm>
              <a:custGeom>
                <a:avLst/>
                <a:gdLst>
                  <a:gd name="T0" fmla="*/ 9 w 9"/>
                  <a:gd name="T1" fmla="*/ 183 h 183"/>
                  <a:gd name="T2" fmla="*/ 0 w 9"/>
                  <a:gd name="T3" fmla="*/ 183 h 183"/>
                  <a:gd name="T4" fmla="*/ 0 w 9"/>
                  <a:gd name="T5" fmla="*/ 36 h 183"/>
                  <a:gd name="T6" fmla="*/ 9 w 9"/>
                  <a:gd name="T7" fmla="*/ 0 h 18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9"/>
                  <a:gd name="T13" fmla="*/ 0 h 183"/>
                  <a:gd name="T14" fmla="*/ 9 w 9"/>
                  <a:gd name="T15" fmla="*/ 183 h 18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9" h="183">
                    <a:moveTo>
                      <a:pt x="9" y="183"/>
                    </a:moveTo>
                    <a:lnTo>
                      <a:pt x="0" y="183"/>
                    </a:lnTo>
                    <a:lnTo>
                      <a:pt x="0" y="36"/>
                    </a:lnTo>
                    <a:lnTo>
                      <a:pt x="9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8" name="Freeform 35">
                <a:extLst>
                  <a:ext uri="{FF2B5EF4-FFF2-40B4-BE49-F238E27FC236}">
                    <a16:creationId xmlns:a16="http://schemas.microsoft.com/office/drawing/2014/main" id="{00000000-0008-0000-0100-00001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37" y="722"/>
                <a:ext cx="88" cy="22"/>
              </a:xfrm>
              <a:custGeom>
                <a:avLst/>
                <a:gdLst>
                  <a:gd name="T0" fmla="*/ 88 w 88"/>
                  <a:gd name="T1" fmla="*/ 22 h 22"/>
                  <a:gd name="T2" fmla="*/ 6 w 88"/>
                  <a:gd name="T3" fmla="*/ 22 h 22"/>
                  <a:gd name="T4" fmla="*/ 0 w 88"/>
                  <a:gd name="T5" fmla="*/ 22 h 22"/>
                  <a:gd name="T6" fmla="*/ 6 w 88"/>
                  <a:gd name="T7" fmla="*/ 0 h 22"/>
                  <a:gd name="T8" fmla="*/ 88 w 88"/>
                  <a:gd name="T9" fmla="*/ 0 h 22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88"/>
                  <a:gd name="T16" fmla="*/ 0 h 22"/>
                  <a:gd name="T17" fmla="*/ 88 w 88"/>
                  <a:gd name="T18" fmla="*/ 22 h 22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88" h="22">
                    <a:moveTo>
                      <a:pt x="88" y="22"/>
                    </a:moveTo>
                    <a:lnTo>
                      <a:pt x="6" y="22"/>
                    </a:lnTo>
                    <a:lnTo>
                      <a:pt x="0" y="22"/>
                    </a:lnTo>
                    <a:lnTo>
                      <a:pt x="6" y="0"/>
                    </a:lnTo>
                    <a:lnTo>
                      <a:pt x="8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9" name="Freeform 36">
                <a:extLst>
                  <a:ext uri="{FF2B5EF4-FFF2-40B4-BE49-F238E27FC236}">
                    <a16:creationId xmlns:a16="http://schemas.microsoft.com/office/drawing/2014/main" id="{00000000-0008-0000-0100-00001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824"/>
                <a:ext cx="232" cy="103"/>
              </a:xfrm>
              <a:custGeom>
                <a:avLst/>
                <a:gdLst>
                  <a:gd name="T0" fmla="*/ 232 w 232"/>
                  <a:gd name="T1" fmla="*/ 103 h 103"/>
                  <a:gd name="T2" fmla="*/ 216 w 232"/>
                  <a:gd name="T3" fmla="*/ 103 h 103"/>
                  <a:gd name="T4" fmla="*/ 0 w 232"/>
                  <a:gd name="T5" fmla="*/ 103 h 103"/>
                  <a:gd name="T6" fmla="*/ 0 w 232"/>
                  <a:gd name="T7" fmla="*/ 62 h 103"/>
                  <a:gd name="T8" fmla="*/ 216 w 232"/>
                  <a:gd name="T9" fmla="*/ 62 h 103"/>
                  <a:gd name="T10" fmla="*/ 232 w 232"/>
                  <a:gd name="T11" fmla="*/ 0 h 103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32"/>
                  <a:gd name="T19" fmla="*/ 0 h 103"/>
                  <a:gd name="T20" fmla="*/ 232 w 232"/>
                  <a:gd name="T21" fmla="*/ 103 h 103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32" h="103">
                    <a:moveTo>
                      <a:pt x="232" y="103"/>
                    </a:moveTo>
                    <a:lnTo>
                      <a:pt x="216" y="103"/>
                    </a:lnTo>
                    <a:lnTo>
                      <a:pt x="0" y="103"/>
                    </a:lnTo>
                    <a:lnTo>
                      <a:pt x="0" y="62"/>
                    </a:lnTo>
                    <a:lnTo>
                      <a:pt x="216" y="62"/>
                    </a:lnTo>
                    <a:lnTo>
                      <a:pt x="232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0" name="Freeform 37">
                <a:extLst>
                  <a:ext uri="{FF2B5EF4-FFF2-40B4-BE49-F238E27FC236}">
                    <a16:creationId xmlns:a16="http://schemas.microsoft.com/office/drawing/2014/main" id="{00000000-0008-0000-0100-00001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16" y="780"/>
                <a:ext cx="100" cy="44"/>
              </a:xfrm>
              <a:custGeom>
                <a:avLst/>
                <a:gdLst>
                  <a:gd name="T0" fmla="*/ 100 w 100"/>
                  <a:gd name="T1" fmla="*/ 44 h 44"/>
                  <a:gd name="T2" fmla="*/ 94 w 100"/>
                  <a:gd name="T3" fmla="*/ 44 h 44"/>
                  <a:gd name="T4" fmla="*/ 6 w 100"/>
                  <a:gd name="T5" fmla="*/ 44 h 44"/>
                  <a:gd name="T6" fmla="*/ 0 w 100"/>
                  <a:gd name="T7" fmla="*/ 44 h 44"/>
                  <a:gd name="T8" fmla="*/ 6 w 100"/>
                  <a:gd name="T9" fmla="*/ 22 h 44"/>
                  <a:gd name="T10" fmla="*/ 94 w 100"/>
                  <a:gd name="T11" fmla="*/ 22 h 44"/>
                  <a:gd name="T12" fmla="*/ 100 w 100"/>
                  <a:gd name="T13" fmla="*/ 0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00"/>
                  <a:gd name="T22" fmla="*/ 0 h 44"/>
                  <a:gd name="T23" fmla="*/ 100 w 100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00" h="44">
                    <a:moveTo>
                      <a:pt x="100" y="44"/>
                    </a:moveTo>
                    <a:lnTo>
                      <a:pt x="94" y="44"/>
                    </a:lnTo>
                    <a:lnTo>
                      <a:pt x="6" y="44"/>
                    </a:lnTo>
                    <a:lnTo>
                      <a:pt x="0" y="44"/>
                    </a:lnTo>
                    <a:lnTo>
                      <a:pt x="6" y="22"/>
                    </a:lnTo>
                    <a:lnTo>
                      <a:pt x="94" y="22"/>
                    </a:lnTo>
                    <a:lnTo>
                      <a:pt x="10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1" name="Freeform 38">
                <a:extLst>
                  <a:ext uri="{FF2B5EF4-FFF2-40B4-BE49-F238E27FC236}">
                    <a16:creationId xmlns:a16="http://schemas.microsoft.com/office/drawing/2014/main" id="{00000000-0008-0000-0100-00001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661"/>
                <a:ext cx="31" cy="225"/>
              </a:xfrm>
              <a:custGeom>
                <a:avLst/>
                <a:gdLst>
                  <a:gd name="T0" fmla="*/ 31 w 31"/>
                  <a:gd name="T1" fmla="*/ 108 h 225"/>
                  <a:gd name="T2" fmla="*/ 12 w 31"/>
                  <a:gd name="T3" fmla="*/ 181 h 225"/>
                  <a:gd name="T4" fmla="*/ 0 w 31"/>
                  <a:gd name="T5" fmla="*/ 225 h 225"/>
                  <a:gd name="T6" fmla="*/ 0 w 31"/>
                  <a:gd name="T7" fmla="*/ 73 h 225"/>
                  <a:gd name="T8" fmla="*/ 12 w 31"/>
                  <a:gd name="T9" fmla="*/ 73 h 225"/>
                  <a:gd name="T10" fmla="*/ 31 w 31"/>
                  <a:gd name="T11" fmla="*/ 0 h 22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25"/>
                  <a:gd name="T20" fmla="*/ 31 w 31"/>
                  <a:gd name="T21" fmla="*/ 225 h 22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25">
                    <a:moveTo>
                      <a:pt x="31" y="108"/>
                    </a:moveTo>
                    <a:lnTo>
                      <a:pt x="12" y="181"/>
                    </a:lnTo>
                    <a:lnTo>
                      <a:pt x="0" y="225"/>
                    </a:lnTo>
                    <a:lnTo>
                      <a:pt x="0" y="73"/>
                    </a:lnTo>
                    <a:lnTo>
                      <a:pt x="12" y="73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2" name="Freeform 39">
                <a:extLst>
                  <a:ext uri="{FF2B5EF4-FFF2-40B4-BE49-F238E27FC236}">
                    <a16:creationId xmlns:a16="http://schemas.microsoft.com/office/drawing/2014/main" id="{00000000-0008-0000-0100-00001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620"/>
                <a:ext cx="260" cy="114"/>
              </a:xfrm>
              <a:custGeom>
                <a:avLst/>
                <a:gdLst>
                  <a:gd name="T0" fmla="*/ 260 w 260"/>
                  <a:gd name="T1" fmla="*/ 41 h 114"/>
                  <a:gd name="T2" fmla="*/ 19 w 260"/>
                  <a:gd name="T3" fmla="*/ 41 h 114"/>
                  <a:gd name="T4" fmla="*/ 0 w 260"/>
                  <a:gd name="T5" fmla="*/ 114 h 114"/>
                  <a:gd name="T6" fmla="*/ 0 w 260"/>
                  <a:gd name="T7" fmla="*/ 0 h 114"/>
                  <a:gd name="T8" fmla="*/ 19 w 260"/>
                  <a:gd name="T9" fmla="*/ 0 h 114"/>
                  <a:gd name="T10" fmla="*/ 260 w 260"/>
                  <a:gd name="T11" fmla="*/ 0 h 11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60"/>
                  <a:gd name="T19" fmla="*/ 0 h 114"/>
                  <a:gd name="T20" fmla="*/ 260 w 260"/>
                  <a:gd name="T21" fmla="*/ 114 h 11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60" h="114">
                    <a:moveTo>
                      <a:pt x="260" y="41"/>
                    </a:moveTo>
                    <a:lnTo>
                      <a:pt x="19" y="41"/>
                    </a:lnTo>
                    <a:lnTo>
                      <a:pt x="0" y="114"/>
                    </a:lnTo>
                    <a:lnTo>
                      <a:pt x="0" y="0"/>
                    </a:lnTo>
                    <a:lnTo>
                      <a:pt x="19" y="0"/>
                    </a:lnTo>
                    <a:lnTo>
                      <a:pt x="26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3" name="Freeform 40">
                <a:extLst>
                  <a:ext uri="{FF2B5EF4-FFF2-40B4-BE49-F238E27FC236}">
                    <a16:creationId xmlns:a16="http://schemas.microsoft.com/office/drawing/2014/main" id="{00000000-0008-0000-0100-00001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206" cy="195"/>
              </a:xfrm>
              <a:custGeom>
                <a:avLst/>
                <a:gdLst>
                  <a:gd name="T0" fmla="*/ 206 w 206"/>
                  <a:gd name="T1" fmla="*/ 195 h 195"/>
                  <a:gd name="T2" fmla="*/ 155 w 206"/>
                  <a:gd name="T3" fmla="*/ 195 h 195"/>
                  <a:gd name="T4" fmla="*/ 114 w 206"/>
                  <a:gd name="T5" fmla="*/ 195 h 195"/>
                  <a:gd name="T6" fmla="*/ 0 w 206"/>
                  <a:gd name="T7" fmla="*/ 195 h 195"/>
                  <a:gd name="T8" fmla="*/ 0 w 206"/>
                  <a:gd name="T9" fmla="*/ 154 h 195"/>
                  <a:gd name="T10" fmla="*/ 114 w 206"/>
                  <a:gd name="T11" fmla="*/ 154 h 195"/>
                  <a:gd name="T12" fmla="*/ 155 w 206"/>
                  <a:gd name="T13" fmla="*/ 0 h 195"/>
                  <a:gd name="T14" fmla="*/ 206 w 206"/>
                  <a:gd name="T15" fmla="*/ 2 h 19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06"/>
                  <a:gd name="T25" fmla="*/ 0 h 195"/>
                  <a:gd name="T26" fmla="*/ 206 w 206"/>
                  <a:gd name="T27" fmla="*/ 195 h 19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06" h="195">
                    <a:moveTo>
                      <a:pt x="206" y="195"/>
                    </a:moveTo>
                    <a:lnTo>
                      <a:pt x="155" y="195"/>
                    </a:lnTo>
                    <a:lnTo>
                      <a:pt x="114" y="195"/>
                    </a:lnTo>
                    <a:lnTo>
                      <a:pt x="0" y="195"/>
                    </a:lnTo>
                    <a:lnTo>
                      <a:pt x="0" y="154"/>
                    </a:lnTo>
                    <a:lnTo>
                      <a:pt x="114" y="154"/>
                    </a:lnTo>
                    <a:lnTo>
                      <a:pt x="155" y="0"/>
                    </a:lnTo>
                    <a:lnTo>
                      <a:pt x="206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4" name="Freeform 41">
                <a:extLst>
                  <a:ext uri="{FF2B5EF4-FFF2-40B4-BE49-F238E27FC236}">
                    <a16:creationId xmlns:a16="http://schemas.microsoft.com/office/drawing/2014/main" id="{00000000-0008-0000-0100-00001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40" cy="154"/>
              </a:xfrm>
              <a:custGeom>
                <a:avLst/>
                <a:gdLst>
                  <a:gd name="T0" fmla="*/ 40 w 40"/>
                  <a:gd name="T1" fmla="*/ 0 h 154"/>
                  <a:gd name="T2" fmla="*/ 0 w 40"/>
                  <a:gd name="T3" fmla="*/ 154 h 154"/>
                  <a:gd name="T4" fmla="*/ 0 w 40"/>
                  <a:gd name="T5" fmla="*/ 1 h 154"/>
                  <a:gd name="T6" fmla="*/ 0 60000 65536"/>
                  <a:gd name="T7" fmla="*/ 0 60000 65536"/>
                  <a:gd name="T8" fmla="*/ 0 60000 65536"/>
                  <a:gd name="T9" fmla="*/ 0 w 40"/>
                  <a:gd name="T10" fmla="*/ 0 h 154"/>
                  <a:gd name="T11" fmla="*/ 40 w 40"/>
                  <a:gd name="T12" fmla="*/ 154 h 154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40" h="154">
                    <a:moveTo>
                      <a:pt x="40" y="0"/>
                    </a:moveTo>
                    <a:lnTo>
                      <a:pt x="0" y="154"/>
                    </a:lnTo>
                    <a:lnTo>
                      <a:pt x="0" y="1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5" name="Freeform 42">
                <a:extLst>
                  <a:ext uri="{FF2B5EF4-FFF2-40B4-BE49-F238E27FC236}">
                    <a16:creationId xmlns:a16="http://schemas.microsoft.com/office/drawing/2014/main" id="{00000000-0008-0000-0100-00001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733"/>
                <a:ext cx="23" cy="194"/>
              </a:xfrm>
              <a:custGeom>
                <a:avLst/>
                <a:gdLst>
                  <a:gd name="T0" fmla="*/ 23 w 23"/>
                  <a:gd name="T1" fmla="*/ 194 h 194"/>
                  <a:gd name="T2" fmla="*/ 0 w 23"/>
                  <a:gd name="T3" fmla="*/ 194 h 194"/>
                  <a:gd name="T4" fmla="*/ 0 w 23"/>
                  <a:gd name="T5" fmla="*/ 1 h 194"/>
                  <a:gd name="T6" fmla="*/ 23 w 23"/>
                  <a:gd name="T7" fmla="*/ 0 h 19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3"/>
                  <a:gd name="T13" fmla="*/ 0 h 194"/>
                  <a:gd name="T14" fmla="*/ 23 w 23"/>
                  <a:gd name="T15" fmla="*/ 194 h 19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3" h="194">
                    <a:moveTo>
                      <a:pt x="23" y="194"/>
                    </a:moveTo>
                    <a:lnTo>
                      <a:pt x="0" y="194"/>
                    </a:lnTo>
                    <a:lnTo>
                      <a:pt x="0" y="1"/>
                    </a:lnTo>
                    <a:lnTo>
                      <a:pt x="23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6" name="Freeform 43">
                <a:extLst>
                  <a:ext uri="{FF2B5EF4-FFF2-40B4-BE49-F238E27FC236}">
                    <a16:creationId xmlns:a16="http://schemas.microsoft.com/office/drawing/2014/main" id="{00000000-0008-0000-0100-00001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88" y="620"/>
                <a:ext cx="67" cy="307"/>
              </a:xfrm>
              <a:custGeom>
                <a:avLst/>
                <a:gdLst>
                  <a:gd name="T0" fmla="*/ 67 w 67"/>
                  <a:gd name="T1" fmla="*/ 307 h 307"/>
                  <a:gd name="T2" fmla="*/ 0 w 67"/>
                  <a:gd name="T3" fmla="*/ 307 h 307"/>
                  <a:gd name="T4" fmla="*/ 0 w 67"/>
                  <a:gd name="T5" fmla="*/ 0 h 307"/>
                  <a:gd name="T6" fmla="*/ 67 w 6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67"/>
                  <a:gd name="T13" fmla="*/ 0 h 307"/>
                  <a:gd name="T14" fmla="*/ 67 w 6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67" h="307">
                    <a:moveTo>
                      <a:pt x="6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67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13</xdr:col>
      <xdr:colOff>334428</xdr:colOff>
      <xdr:row>28</xdr:row>
      <xdr:rowOff>546392</xdr:rowOff>
    </xdr:from>
    <xdr:to>
      <xdr:col>13</xdr:col>
      <xdr:colOff>982750</xdr:colOff>
      <xdr:row>29</xdr:row>
      <xdr:rowOff>318276</xdr:rowOff>
    </xdr:to>
    <xdr:grpSp>
      <xdr:nvGrpSpPr>
        <xdr:cNvPr id="195" name="Group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GrpSpPr/>
      </xdr:nvGrpSpPr>
      <xdr:grpSpPr>
        <a:xfrm>
          <a:off x="10134595" y="8917809"/>
          <a:ext cx="648322" cy="343384"/>
          <a:chOff x="8500528" y="8960142"/>
          <a:chExt cx="648322" cy="343384"/>
        </a:xfrm>
      </xdr:grpSpPr>
      <xdr:sp macro="" textlink="">
        <xdr:nvSpPr>
          <xdr:cNvPr id="310" name="Text Box 74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0528" y="9034387"/>
            <a:ext cx="648322" cy="269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LCE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94" name="Groupe 193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GrpSpPr/>
        </xdr:nvGrpSpPr>
        <xdr:grpSpPr>
          <a:xfrm>
            <a:off x="8653074" y="8960142"/>
            <a:ext cx="209758" cy="92806"/>
            <a:chOff x="8653074" y="8960142"/>
            <a:chExt cx="209758" cy="92806"/>
          </a:xfrm>
        </xdr:grpSpPr>
        <xdr:sp macro="" textlink="">
          <xdr:nvSpPr>
            <xdr:cNvPr id="311" name="Line 75">
              <a:extLst>
                <a:ext uri="{FF2B5EF4-FFF2-40B4-BE49-F238E27FC236}">
                  <a16:creationId xmlns:a16="http://schemas.microsoft.com/office/drawing/2014/main" id="{00000000-0008-0000-0100-000037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653074" y="8960142"/>
              <a:ext cx="101698" cy="92806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12" name="Line 76">
              <a:extLst>
                <a:ext uri="{FF2B5EF4-FFF2-40B4-BE49-F238E27FC236}">
                  <a16:creationId xmlns:a16="http://schemas.microsoft.com/office/drawing/2014/main" id="{00000000-0008-0000-0100-000038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03923" y="8960142"/>
              <a:ext cx="101698" cy="92806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13" name="Line 77">
              <a:extLst>
                <a:ext uri="{FF2B5EF4-FFF2-40B4-BE49-F238E27FC236}">
                  <a16:creationId xmlns:a16="http://schemas.microsoft.com/office/drawing/2014/main" id="{00000000-0008-0000-0100-000039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61134" y="8960142"/>
              <a:ext cx="101698" cy="92806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</xdr:grpSp>
    <xdr:clientData fLocksWithSheet="0"/>
  </xdr:twoCellAnchor>
  <xdr:twoCellAnchor>
    <xdr:from>
      <xdr:col>13</xdr:col>
      <xdr:colOff>67223</xdr:colOff>
      <xdr:row>30</xdr:row>
      <xdr:rowOff>221878</xdr:rowOff>
    </xdr:from>
    <xdr:to>
      <xdr:col>15</xdr:col>
      <xdr:colOff>324887</xdr:colOff>
      <xdr:row>31</xdr:row>
      <xdr:rowOff>12328</xdr:rowOff>
    </xdr:to>
    <xdr:grpSp>
      <xdr:nvGrpSpPr>
        <xdr:cNvPr id="316" name="Gruppieren 17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GrpSpPr>
          <a:grpSpLocks/>
        </xdr:cNvGrpSpPr>
      </xdr:nvGrpSpPr>
      <xdr:grpSpPr bwMode="auto">
        <a:xfrm>
          <a:off x="9867390" y="9736295"/>
          <a:ext cx="2765914" cy="361950"/>
          <a:chOff x="7172323" y="3800475"/>
          <a:chExt cx="1860102" cy="361950"/>
        </a:xfrm>
      </xdr:grpSpPr>
      <xdr:sp macro="" textlink="">
        <xdr:nvSpPr>
          <xdr:cNvPr id="317" name="Text Box 69">
            <a:extLst>
              <a:ext uri="{FF2B5EF4-FFF2-40B4-BE49-F238E27FC236}">
                <a16:creationId xmlns:a16="http://schemas.microsoft.com/office/drawing/2014/main" id="{00000000-0008-0000-0100-00003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8034" y="3812437"/>
            <a:ext cx="479217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318" name="Group 182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GrpSpPr>
            <a:grpSpLocks/>
          </xdr:cNvGrpSpPr>
        </xdr:nvGrpSpPr>
        <xdr:grpSpPr bwMode="auto">
          <a:xfrm>
            <a:off x="7172323" y="3800475"/>
            <a:ext cx="1860102" cy="361950"/>
            <a:chOff x="765" y="378"/>
            <a:chExt cx="195" cy="38"/>
          </a:xfrm>
        </xdr:grpSpPr>
        <xdr:sp macro="" textlink="">
          <xdr:nvSpPr>
            <xdr:cNvPr id="319" name="Line 157">
              <a:extLst>
                <a:ext uri="{FF2B5EF4-FFF2-40B4-BE49-F238E27FC236}">
                  <a16:creationId xmlns:a16="http://schemas.microsoft.com/office/drawing/2014/main" id="{00000000-0008-0000-0100-00003F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2"/>
              <a:ext cx="158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20" name="Rectangle 163">
              <a:extLst>
                <a:ext uri="{FF2B5EF4-FFF2-40B4-BE49-F238E27FC236}">
                  <a16:creationId xmlns:a16="http://schemas.microsoft.com/office/drawing/2014/main" id="{00000000-0008-0000-0100-00004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321" name="Line 164">
              <a:extLst>
                <a:ext uri="{FF2B5EF4-FFF2-40B4-BE49-F238E27FC236}">
                  <a16:creationId xmlns:a16="http://schemas.microsoft.com/office/drawing/2014/main" id="{00000000-0008-0000-0100-000041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22" name="Text Box 165">
              <a:extLst>
                <a:ext uri="{FF2B5EF4-FFF2-40B4-BE49-F238E27FC236}">
                  <a16:creationId xmlns:a16="http://schemas.microsoft.com/office/drawing/2014/main" id="{00000000-0008-0000-0100-000042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09" y="387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16</xdr:col>
      <xdr:colOff>76948</xdr:colOff>
      <xdr:row>28</xdr:row>
      <xdr:rowOff>536009</xdr:rowOff>
    </xdr:from>
    <xdr:to>
      <xdr:col>16</xdr:col>
      <xdr:colOff>444500</xdr:colOff>
      <xdr:row>29</xdr:row>
      <xdr:rowOff>281637</xdr:rowOff>
    </xdr:to>
    <xdr:grpSp>
      <xdr:nvGrpSpPr>
        <xdr:cNvPr id="16391" name="Groupe 16390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GrpSpPr/>
      </xdr:nvGrpSpPr>
      <xdr:grpSpPr>
        <a:xfrm>
          <a:off x="15020615" y="8907426"/>
          <a:ext cx="367552" cy="317128"/>
          <a:chOff x="13333507" y="8314764"/>
          <a:chExt cx="367552" cy="317128"/>
        </a:xfrm>
      </xdr:grpSpPr>
      <xdr:sp macro="" textlink="">
        <xdr:nvSpPr>
          <xdr:cNvPr id="16390" name="Pentagone 16389">
            <a:extLst>
              <a:ext uri="{FF2B5EF4-FFF2-40B4-BE49-F238E27FC236}">
                <a16:creationId xmlns:a16="http://schemas.microsoft.com/office/drawing/2014/main" id="{00000000-0008-0000-0100-000006400000}"/>
              </a:ext>
            </a:extLst>
          </xdr:cNvPr>
          <xdr:cNvSpPr/>
        </xdr:nvSpPr>
        <xdr:spPr bwMode="auto">
          <a:xfrm>
            <a:off x="13413441" y="8314764"/>
            <a:ext cx="180000" cy="108000"/>
          </a:xfrm>
          <a:prstGeom prst="homePlate">
            <a:avLst/>
          </a:prstGeom>
          <a:noFill/>
          <a:ln w="9525" cap="flat" cmpd="sng" algn="ctr">
            <a:solidFill>
              <a:srgbClr val="003366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CH" sz="1100"/>
          </a:p>
        </xdr:txBody>
      </xdr:sp>
      <xdr:sp macro="" textlink="">
        <xdr:nvSpPr>
          <xdr:cNvPr id="328" name="Text Box 750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33507" y="8428506"/>
            <a:ext cx="367552" cy="203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strike="noStrike">
                <a:solidFill>
                  <a:srgbClr val="003366"/>
                </a:solidFill>
                <a:latin typeface="Arial" pitchFamily="34" charset="0"/>
                <a:cs typeface="Arial" pitchFamily="34" charset="0"/>
              </a:rPr>
              <a:t>SD</a:t>
            </a:r>
            <a:endParaRPr lang="de-CH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l" rtl="0">
              <a:defRPr sz="1000"/>
            </a:pPr>
            <a:endParaRPr lang="de-CH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16</xdr:col>
      <xdr:colOff>1274973</xdr:colOff>
      <xdr:row>28</xdr:row>
      <xdr:rowOff>85781</xdr:rowOff>
    </xdr:from>
    <xdr:to>
      <xdr:col>16</xdr:col>
      <xdr:colOff>1849108</xdr:colOff>
      <xdr:row>28</xdr:row>
      <xdr:rowOff>474697</xdr:rowOff>
    </xdr:to>
    <xdr:grpSp>
      <xdr:nvGrpSpPr>
        <xdr:cNvPr id="16394" name="Groupe 16393">
          <a:extLst>
            <a:ext uri="{FF2B5EF4-FFF2-40B4-BE49-F238E27FC236}">
              <a16:creationId xmlns:a16="http://schemas.microsoft.com/office/drawing/2014/main" id="{00000000-0008-0000-0100-00000A400000}"/>
            </a:ext>
          </a:extLst>
        </xdr:cNvPr>
        <xdr:cNvGrpSpPr/>
      </xdr:nvGrpSpPr>
      <xdr:grpSpPr>
        <a:xfrm>
          <a:off x="16218640" y="8457198"/>
          <a:ext cx="574135" cy="388916"/>
          <a:chOff x="14298706" y="7938619"/>
          <a:chExt cx="574135" cy="388916"/>
        </a:xfrm>
      </xdr:grpSpPr>
      <xdr:sp macro="" textlink="">
        <xdr:nvSpPr>
          <xdr:cNvPr id="336" name="Rectangle 87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14442055" y="7944434"/>
            <a:ext cx="324000" cy="108000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332" name="Text Box 88">
            <a:extLst>
              <a:ext uri="{FF2B5EF4-FFF2-40B4-BE49-F238E27FC236}">
                <a16:creationId xmlns:a16="http://schemas.microsoft.com/office/drawing/2014/main" id="{00000000-0008-0000-0100-00004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88406" y="8055793"/>
            <a:ext cx="484435" cy="2717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LER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6393" name="Connecteur droit 16392">
            <a:extLst>
              <a:ext uri="{FF2B5EF4-FFF2-40B4-BE49-F238E27FC236}">
                <a16:creationId xmlns:a16="http://schemas.microsoft.com/office/drawing/2014/main" id="{00000000-0008-0000-0100-000009400000}"/>
              </a:ext>
            </a:extLst>
          </xdr:cNvPr>
          <xdr:cNvCxnSpPr/>
        </xdr:nvCxnSpPr>
        <xdr:spPr bwMode="auto">
          <a:xfrm>
            <a:off x="14298706" y="8001000"/>
            <a:ext cx="144000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3366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340" name="Line 71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13794" y="7938619"/>
            <a:ext cx="108000" cy="10800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31751</xdr:colOff>
      <xdr:row>41</xdr:row>
      <xdr:rowOff>296338</xdr:rowOff>
    </xdr:from>
    <xdr:to>
      <xdr:col>6</xdr:col>
      <xdr:colOff>43501</xdr:colOff>
      <xdr:row>43</xdr:row>
      <xdr:rowOff>247651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12784671"/>
          <a:ext cx="2520000" cy="575730"/>
        </a:xfrm>
        <a:prstGeom prst="rect">
          <a:avLst/>
        </a:prstGeom>
      </xdr:spPr>
    </xdr:pic>
    <xdr:clientData/>
  </xdr:twoCellAnchor>
  <xdr:twoCellAnchor editAs="oneCell">
    <xdr:from>
      <xdr:col>8</xdr:col>
      <xdr:colOff>582084</xdr:colOff>
      <xdr:row>41</xdr:row>
      <xdr:rowOff>349250</xdr:rowOff>
    </xdr:from>
    <xdr:to>
      <xdr:col>11</xdr:col>
      <xdr:colOff>710084</xdr:colOff>
      <xdr:row>43</xdr:row>
      <xdr:rowOff>251533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51" y="12837583"/>
          <a:ext cx="2160000" cy="5267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15</xdr:col>
      <xdr:colOff>1481203</xdr:colOff>
      <xdr:row>59</xdr:row>
      <xdr:rowOff>2786</xdr:rowOff>
    </xdr:to>
    <xdr:pic>
      <xdr:nvPicPr>
        <xdr:cNvPr id="335" name="Grafik 2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88917" y="13980583"/>
          <a:ext cx="3714286" cy="3114286"/>
        </a:xfrm>
        <a:prstGeom prst="rect">
          <a:avLst/>
        </a:prstGeom>
      </xdr:spPr>
    </xdr:pic>
    <xdr:clientData/>
  </xdr:twoCellAnchor>
  <xdr:twoCellAnchor editAs="oneCell">
    <xdr:from>
      <xdr:col>15</xdr:col>
      <xdr:colOff>1565717</xdr:colOff>
      <xdr:row>47</xdr:row>
      <xdr:rowOff>2</xdr:rowOff>
    </xdr:from>
    <xdr:to>
      <xdr:col>19</xdr:col>
      <xdr:colOff>26201</xdr:colOff>
      <xdr:row>59</xdr:row>
      <xdr:rowOff>3737</xdr:rowOff>
    </xdr:to>
    <xdr:pic>
      <xdr:nvPicPr>
        <xdr:cNvPr id="337" name="Grafik 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87717" y="13980585"/>
          <a:ext cx="4514151" cy="31152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201085</xdr:colOff>
      <xdr:row>12</xdr:row>
      <xdr:rowOff>232833</xdr:rowOff>
    </xdr:from>
    <xdr:to>
      <xdr:col>10</xdr:col>
      <xdr:colOff>155508</xdr:colOff>
      <xdr:row>16</xdr:row>
      <xdr:rowOff>222583</xdr:rowOff>
    </xdr:to>
    <xdr:pic>
      <xdr:nvPicPr>
        <xdr:cNvPr id="329" name="Image 328" descr="cid:2163389F-AE69-45BE-982A-FD72DF9C9A4F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8" y="2857500"/>
          <a:ext cx="6105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0</xdr:colOff>
      <xdr:row>21</xdr:row>
      <xdr:rowOff>275159</xdr:rowOff>
    </xdr:from>
    <xdr:to>
      <xdr:col>17</xdr:col>
      <xdr:colOff>75142</xdr:colOff>
      <xdr:row>25</xdr:row>
      <xdr:rowOff>310084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167" y="4646076"/>
          <a:ext cx="7377642" cy="2320925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137595</xdr:colOff>
      <xdr:row>15</xdr:row>
      <xdr:rowOff>137583</xdr:rowOff>
    </xdr:from>
    <xdr:to>
      <xdr:col>23</xdr:col>
      <xdr:colOff>474145</xdr:colOff>
      <xdr:row>25</xdr:row>
      <xdr:rowOff>309033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62" y="3291416"/>
          <a:ext cx="7406216" cy="3674534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862960</xdr:colOff>
      <xdr:row>50</xdr:row>
      <xdr:rowOff>106119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92273" cy="9631119"/>
        </a:xfrm>
        <a:prstGeom prst="rect">
          <a:avLst/>
        </a:prstGeom>
      </xdr:spPr>
    </xdr:pic>
    <xdr:clientData/>
  </xdr:twoCellAnchor>
  <xdr:twoCellAnchor editAs="oneCell">
    <xdr:from>
      <xdr:col>6</xdr:col>
      <xdr:colOff>874748</xdr:colOff>
      <xdr:row>0</xdr:row>
      <xdr:rowOff>0</xdr:rowOff>
    </xdr:from>
    <xdr:to>
      <xdr:col>13</xdr:col>
      <xdr:colOff>746331</xdr:colOff>
      <xdr:row>50</xdr:row>
      <xdr:rowOff>115645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3013" y="0"/>
          <a:ext cx="6811226" cy="9835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TEC_BL_08_05-2017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formular 1"/>
      <sheetName val="Bestellformular 2"/>
      <sheetName val="Mindestabmessungen"/>
    </sheetNames>
    <sheetDataSet>
      <sheetData sheetId="0">
        <row r="1">
          <cell r="BL1">
            <v>12</v>
          </cell>
        </row>
        <row r="2">
          <cell r="BL2">
            <v>14</v>
          </cell>
        </row>
        <row r="3">
          <cell r="BL3">
            <v>16</v>
          </cell>
        </row>
        <row r="4">
          <cell r="BL4">
            <v>18</v>
          </cell>
        </row>
        <row r="5">
          <cell r="BL5">
            <v>20</v>
          </cell>
        </row>
        <row r="6">
          <cell r="BL6">
            <v>22</v>
          </cell>
        </row>
        <row r="7">
          <cell r="BL7">
            <v>26</v>
          </cell>
        </row>
        <row r="8">
          <cell r="BL8">
            <v>30</v>
          </cell>
        </row>
        <row r="9">
          <cell r="BL9">
            <v>34</v>
          </cell>
        </row>
        <row r="10">
          <cell r="BL10">
            <v>40</v>
          </cell>
        </row>
        <row r="11">
          <cell r="BL11" t="str">
            <v/>
          </cell>
        </row>
        <row r="12">
          <cell r="BL12" t="str">
            <v/>
          </cell>
        </row>
        <row r="13">
          <cell r="BL13" t="str">
            <v/>
          </cell>
        </row>
        <row r="14">
          <cell r="BL14" t="str">
            <v/>
          </cell>
        </row>
      </sheetData>
      <sheetData sheetId="1">
        <row r="1">
          <cell r="BL1">
            <v>12</v>
          </cell>
        </row>
        <row r="2">
          <cell r="BL2">
            <v>14</v>
          </cell>
        </row>
        <row r="3">
          <cell r="BL3">
            <v>16</v>
          </cell>
        </row>
        <row r="4">
          <cell r="BL4">
            <v>18</v>
          </cell>
        </row>
        <row r="5">
          <cell r="BL5">
            <v>20</v>
          </cell>
        </row>
        <row r="6">
          <cell r="BL6">
            <v>22</v>
          </cell>
        </row>
        <row r="7">
          <cell r="BL7">
            <v>26</v>
          </cell>
        </row>
        <row r="8">
          <cell r="BL8">
            <v>30</v>
          </cell>
        </row>
        <row r="9">
          <cell r="BL9">
            <v>34</v>
          </cell>
        </row>
        <row r="10">
          <cell r="BL10">
            <v>40</v>
          </cell>
        </row>
        <row r="11">
          <cell r="BL11">
            <v>50</v>
          </cell>
        </row>
        <row r="12">
          <cell r="BL12" t="str">
            <v/>
          </cell>
        </row>
        <row r="13">
          <cell r="BL13" t="str">
            <v/>
          </cell>
        </row>
        <row r="14">
          <cell r="BL14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CM261"/>
  <sheetViews>
    <sheetView showGridLines="0" showZeros="0" tabSelected="1" showOutlineSymbols="0" view="pageBreakPreview" zoomScale="90" zoomScaleNormal="100" zoomScaleSheetLayoutView="90" workbookViewId="0">
      <selection activeCell="D4" sqref="D4:J4"/>
    </sheetView>
  </sheetViews>
  <sheetFormatPr baseColWidth="10" defaultColWidth="11" defaultRowHeight="15"/>
  <cols>
    <col min="1" max="1" width="0.77734375" style="66" customWidth="1"/>
    <col min="2" max="3" width="6.6640625" style="66" customWidth="1"/>
    <col min="4" max="4" width="5.6640625" style="66" customWidth="1"/>
    <col min="5" max="5" width="8.6640625" style="66" customWidth="1"/>
    <col min="6" max="6" width="4.6640625" style="66" customWidth="1"/>
    <col min="7" max="7" width="5.6640625" style="66" customWidth="1"/>
    <col min="8" max="10" width="6.6640625" style="66" customWidth="1"/>
    <col min="11" max="12" width="9.6640625" style="66" customWidth="1"/>
    <col min="13" max="14" width="8.6640625" style="66" customWidth="1"/>
    <col min="15" max="15" width="9.6640625" style="66" customWidth="1"/>
    <col min="16" max="16" width="10" style="78" customWidth="1"/>
    <col min="17" max="17" width="13.109375" style="78" customWidth="1"/>
    <col min="18" max="18" width="8.6640625" style="78" customWidth="1"/>
    <col min="19" max="19" width="38.109375" style="78" customWidth="1"/>
    <col min="20" max="20" width="25.21875" style="79" customWidth="1"/>
    <col min="21" max="21" width="11" style="79" customWidth="1"/>
    <col min="22" max="22" width="12.44140625" style="79" customWidth="1"/>
    <col min="23" max="23" width="12.77734375" style="79" customWidth="1"/>
    <col min="24" max="27" width="9.44140625" style="79" customWidth="1"/>
    <col min="28" max="28" width="10.6640625" style="79" customWidth="1"/>
    <col min="29" max="29" width="50.6640625" style="79" customWidth="1"/>
    <col min="30" max="31" width="10.6640625" style="79" hidden="1" customWidth="1"/>
    <col min="32" max="32" width="10.6640625" style="78" hidden="1" customWidth="1"/>
    <col min="33" max="41" width="10.6640625" style="79" hidden="1" customWidth="1"/>
    <col min="42" max="44" width="10.6640625" style="80" hidden="1" customWidth="1"/>
    <col min="45" max="45" width="18.109375" style="80" hidden="1" customWidth="1"/>
    <col min="46" max="67" width="10.6640625" style="80" hidden="1" customWidth="1"/>
    <col min="68" max="69" width="11" style="80" hidden="1" customWidth="1"/>
    <col min="70" max="70" width="18.33203125" style="80" hidden="1" customWidth="1"/>
    <col min="71" max="81" width="4.6640625" style="80" hidden="1" customWidth="1"/>
    <col min="82" max="83" width="4.6640625" style="81" hidden="1" customWidth="1"/>
    <col min="84" max="84" width="2.6640625" style="81" hidden="1" customWidth="1"/>
    <col min="85" max="85" width="4.6640625" style="81" hidden="1" customWidth="1"/>
    <col min="86" max="86" width="5.6640625" style="81" hidden="1" customWidth="1"/>
    <col min="87" max="89" width="11" style="81" hidden="1" customWidth="1"/>
    <col min="90" max="91" width="11" style="66" hidden="1" customWidth="1"/>
    <col min="92" max="95" width="11" style="66" customWidth="1"/>
    <col min="96" max="16384" width="11" style="66"/>
  </cols>
  <sheetData>
    <row r="1" spans="2:89" s="13" customFormat="1" ht="21.75">
      <c r="B1" s="22" t="s">
        <v>74</v>
      </c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"/>
      <c r="Q1" s="3"/>
      <c r="R1" s="3"/>
      <c r="S1" s="3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3"/>
      <c r="AG1" s="16"/>
      <c r="AH1" s="16"/>
      <c r="AI1" s="16"/>
      <c r="AJ1" s="16"/>
      <c r="AK1" s="16"/>
      <c r="AL1" s="16"/>
      <c r="AM1" s="16"/>
      <c r="AN1" s="16"/>
      <c r="AO1" s="16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52" t="s">
        <v>68</v>
      </c>
      <c r="BJ1" s="17"/>
      <c r="BK1" s="17"/>
      <c r="BL1" s="17"/>
      <c r="BM1" s="17"/>
      <c r="BN1" s="202">
        <f t="shared" ref="BN1:BN14" si="0">IF(V205="",0,V205)</f>
        <v>12</v>
      </c>
      <c r="BO1" s="202">
        <f t="array" ref="BO1">IF(ROW()&gt;SUM(N(BN$1:BN$14&lt;&gt;0)),"",INDEX(BN$1:BN$14,SMALL(IF(BN$1:BN$14&lt;&gt;0,ROW($1:$14)),ROW())))</f>
        <v>12</v>
      </c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24"/>
      <c r="CE1" s="24"/>
      <c r="CF1" s="24"/>
      <c r="CG1" s="24"/>
      <c r="CH1" s="24"/>
      <c r="CI1" s="24"/>
      <c r="CJ1" s="24"/>
      <c r="CK1" s="24"/>
    </row>
    <row r="2" spans="2:89" s="13" customFormat="1" ht="20.25">
      <c r="B2" s="22" t="s">
        <v>118</v>
      </c>
      <c r="C2" s="23"/>
      <c r="D2" s="12"/>
      <c r="E2" s="12"/>
      <c r="F2" s="12"/>
      <c r="G2" s="25"/>
      <c r="H2" s="25"/>
      <c r="I2" s="25"/>
      <c r="J2" s="25"/>
      <c r="K2" s="25"/>
      <c r="L2" s="25"/>
      <c r="M2" s="12"/>
      <c r="N2" s="12"/>
      <c r="O2" s="12"/>
      <c r="P2" s="3"/>
      <c r="Q2" s="3"/>
      <c r="R2" s="3"/>
      <c r="S2" s="3"/>
      <c r="T2" s="19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3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3" t="s">
        <v>69</v>
      </c>
      <c r="BJ2" s="17"/>
      <c r="BK2" s="17"/>
      <c r="BL2" s="17"/>
      <c r="BM2" s="17"/>
      <c r="BN2" s="203">
        <f t="shared" si="0"/>
        <v>14</v>
      </c>
      <c r="BO2" s="203">
        <f t="array" ref="BO2">IF(ROW()&gt;SUM(N(BN$1:BN$14&lt;&gt;0)),"",INDEX(BN$1:BN$14,SMALL(IF(BN$1:BN$14&lt;&gt;0,ROW($1:$14)),ROW())))</f>
        <v>14</v>
      </c>
      <c r="BP2" s="17"/>
      <c r="BQ2" s="17"/>
      <c r="BR2" s="419" t="s">
        <v>207</v>
      </c>
      <c r="BS2" s="420"/>
      <c r="BT2" s="420"/>
      <c r="BU2" s="420"/>
      <c r="BV2" s="420"/>
      <c r="BW2" s="420"/>
      <c r="BX2" s="420"/>
      <c r="BY2" s="420"/>
      <c r="BZ2" s="420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24"/>
    </row>
    <row r="3" spans="2:89" s="13" customFormat="1" ht="18.75" thickBot="1">
      <c r="B3" s="26"/>
      <c r="C3" s="26"/>
      <c r="D3" s="26"/>
      <c r="E3" s="26"/>
      <c r="F3" s="26"/>
      <c r="G3" s="26"/>
      <c r="H3" s="26"/>
      <c r="I3" s="26"/>
      <c r="J3" s="26"/>
      <c r="K3" s="12"/>
      <c r="L3" s="26"/>
      <c r="M3" s="26"/>
      <c r="N3" s="26"/>
      <c r="O3" s="26"/>
      <c r="P3" s="3"/>
      <c r="Q3" s="16"/>
      <c r="R3" s="3"/>
      <c r="S3" s="16"/>
      <c r="T3" s="21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3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203">
        <f t="shared" si="0"/>
        <v>16</v>
      </c>
      <c r="BO3" s="203">
        <f t="array" ref="BO3">IF(ROW()&gt;SUM(N(BN$1:BN$14&lt;&gt;0)),"",INDEX(BN$1:BN$14,SMALL(IF(BN$1:BN$14&lt;&gt;0,ROW($1:$14)),ROW())))</f>
        <v>16</v>
      </c>
      <c r="BP3" s="17"/>
      <c r="BQ3" s="17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24"/>
    </row>
    <row r="4" spans="2:89" s="13" customFormat="1" ht="14.25" customHeight="1">
      <c r="B4" s="221" t="s">
        <v>119</v>
      </c>
      <c r="C4" s="7"/>
      <c r="D4" s="487"/>
      <c r="E4" s="487"/>
      <c r="F4" s="487"/>
      <c r="G4" s="487"/>
      <c r="H4" s="487"/>
      <c r="I4" s="487"/>
      <c r="J4" s="487"/>
      <c r="K4" s="55"/>
      <c r="L4" s="56" t="s">
        <v>125</v>
      </c>
      <c r="M4" s="237"/>
      <c r="N4" s="239"/>
      <c r="O4" s="236" t="s">
        <v>124</v>
      </c>
      <c r="P4" s="3"/>
      <c r="R4" s="3"/>
      <c r="S4" s="3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52" t="s">
        <v>71</v>
      </c>
      <c r="BJ4" s="17"/>
      <c r="BK4" s="407" t="str">
        <f>B17</f>
        <v>B500 B</v>
      </c>
      <c r="BL4" s="17"/>
      <c r="BM4" s="17"/>
      <c r="BN4" s="203">
        <f t="shared" si="0"/>
        <v>18</v>
      </c>
      <c r="BO4" s="203">
        <f t="array" ref="BO4">IF(ROW()&gt;SUM(N(BN$1:BN$14&lt;&gt;0)),"",INDEX(BN$1:BN$14,SMALL(IF(BN$1:BN$14&lt;&gt;0,ROW($1:$14)),ROW())))</f>
        <v>18</v>
      </c>
      <c r="BP4" s="17"/>
      <c r="BQ4" s="17"/>
      <c r="BR4" s="421"/>
      <c r="BS4" s="422" t="s">
        <v>107</v>
      </c>
      <c r="BT4" s="422" t="s">
        <v>108</v>
      </c>
      <c r="BU4" s="422" t="s">
        <v>55</v>
      </c>
      <c r="BV4" s="422" t="s">
        <v>46</v>
      </c>
      <c r="BW4" s="422" t="s">
        <v>109</v>
      </c>
      <c r="BX4" s="422" t="s">
        <v>110</v>
      </c>
      <c r="BY4" s="422" t="s">
        <v>44</v>
      </c>
      <c r="BZ4" s="422" t="s">
        <v>45</v>
      </c>
      <c r="CA4" s="422" t="s">
        <v>75</v>
      </c>
      <c r="CB4" s="422" t="s">
        <v>8</v>
      </c>
      <c r="CC4" s="422" t="s">
        <v>111</v>
      </c>
      <c r="CD4" s="422" t="s">
        <v>112</v>
      </c>
      <c r="CE4" s="422"/>
      <c r="CF4" s="471"/>
      <c r="CG4" s="421"/>
      <c r="CI4" s="421"/>
      <c r="CJ4" s="421"/>
      <c r="CK4" s="24"/>
    </row>
    <row r="5" spans="2:89" s="13" customFormat="1" ht="14.25" customHeight="1">
      <c r="B5" s="57"/>
      <c r="C5" s="8"/>
      <c r="D5" s="488"/>
      <c r="E5" s="488"/>
      <c r="F5" s="488"/>
      <c r="G5" s="488"/>
      <c r="H5" s="488"/>
      <c r="I5" s="488"/>
      <c r="J5" s="488"/>
      <c r="K5" s="55"/>
      <c r="L5" s="58"/>
      <c r="M5" s="238"/>
      <c r="N5" s="240"/>
      <c r="O5" s="55"/>
      <c r="P5" s="3"/>
      <c r="Q5" s="15" t="s">
        <v>150</v>
      </c>
      <c r="R5" s="3"/>
      <c r="S5" s="3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3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52"/>
      <c r="BJ5" s="17"/>
      <c r="BK5" s="209"/>
      <c r="BL5" s="17"/>
      <c r="BM5" s="17"/>
      <c r="BN5" s="203">
        <f t="shared" si="0"/>
        <v>20</v>
      </c>
      <c r="BO5" s="203">
        <f t="array" ref="BO5">IF(ROW()&gt;SUM(N(BN$1:BN$14&lt;&gt;0)),"",INDEX(BN$1:BN$14,SMALL(IF(BN$1:BN$14&lt;&gt;0,ROW($1:$14)),ROW())))</f>
        <v>20</v>
      </c>
      <c r="BP5" s="17"/>
      <c r="BQ5" s="17"/>
      <c r="BR5" s="423" t="s">
        <v>29</v>
      </c>
      <c r="BS5" s="424" t="s">
        <v>113</v>
      </c>
      <c r="BT5" s="424" t="s">
        <v>113</v>
      </c>
      <c r="BU5" s="424" t="s">
        <v>113</v>
      </c>
      <c r="BV5" s="424" t="s">
        <v>113</v>
      </c>
      <c r="BW5" s="424" t="s">
        <v>113</v>
      </c>
      <c r="BX5" s="424" t="s">
        <v>113</v>
      </c>
      <c r="BY5" s="424" t="s">
        <v>113</v>
      </c>
      <c r="BZ5" s="424" t="s">
        <v>113</v>
      </c>
      <c r="CA5" s="424" t="s">
        <v>113</v>
      </c>
      <c r="CB5" s="424" t="s">
        <v>113</v>
      </c>
      <c r="CC5" s="424" t="s">
        <v>113</v>
      </c>
      <c r="CD5" s="424" t="s">
        <v>113</v>
      </c>
      <c r="CE5" s="425"/>
      <c r="CF5" s="472"/>
      <c r="CG5" s="421"/>
      <c r="CI5" s="421"/>
      <c r="CJ5" s="421"/>
      <c r="CK5" s="24"/>
    </row>
    <row r="6" spans="2:89" s="13" customFormat="1" ht="17.25" customHeight="1">
      <c r="B6" s="114"/>
      <c r="C6" s="9"/>
      <c r="D6" s="489"/>
      <c r="E6" s="489"/>
      <c r="F6" s="489"/>
      <c r="G6" s="489"/>
      <c r="H6" s="489"/>
      <c r="I6" s="489"/>
      <c r="J6" s="489"/>
      <c r="K6" s="55"/>
      <c r="L6" s="492"/>
      <c r="M6" s="492"/>
      <c r="N6" s="493"/>
      <c r="O6" s="363" t="s">
        <v>92</v>
      </c>
      <c r="P6" s="3"/>
      <c r="Q6" s="18" t="s">
        <v>151</v>
      </c>
      <c r="R6" s="3"/>
      <c r="S6" s="3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3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52" t="s">
        <v>72</v>
      </c>
      <c r="BJ6" s="17"/>
      <c r="BK6" s="407" t="str">
        <f>G17</f>
        <v>STANDARD</v>
      </c>
      <c r="BL6" s="17"/>
      <c r="BM6" s="17"/>
      <c r="BN6" s="203">
        <f t="shared" si="0"/>
        <v>22</v>
      </c>
      <c r="BO6" s="203">
        <f t="array" ref="BO6">IF(ROW()&gt;SUM(N(BN$1:BN$14&lt;&gt;0)),"",INDEX(BN$1:BN$14,SMALL(IF(BN$1:BN$14&lt;&gt;0,ROW($1:$14)),ROW())))</f>
        <v>22</v>
      </c>
      <c r="BP6" s="17"/>
      <c r="BQ6" s="17"/>
      <c r="BR6" s="423" t="s">
        <v>3</v>
      </c>
      <c r="BS6" s="424" t="s">
        <v>113</v>
      </c>
      <c r="BT6" s="424" t="s">
        <v>113</v>
      </c>
      <c r="BU6" s="426" t="s">
        <v>113</v>
      </c>
      <c r="BV6" s="426" t="s">
        <v>113</v>
      </c>
      <c r="BW6" s="424" t="s">
        <v>113</v>
      </c>
      <c r="BX6" s="424" t="s">
        <v>113</v>
      </c>
      <c r="BY6" s="426" t="s">
        <v>113</v>
      </c>
      <c r="BZ6" s="424" t="s">
        <v>113</v>
      </c>
      <c r="CA6" s="426" t="s">
        <v>113</v>
      </c>
      <c r="CB6" s="424" t="s">
        <v>113</v>
      </c>
      <c r="CC6" s="424" t="s">
        <v>113</v>
      </c>
      <c r="CD6" s="424" t="s">
        <v>113</v>
      </c>
      <c r="CE6" s="425"/>
      <c r="CF6" s="428" t="s">
        <v>113</v>
      </c>
      <c r="CG6" s="429" t="s">
        <v>208</v>
      </c>
      <c r="CJ6" s="421"/>
      <c r="CK6" s="24"/>
    </row>
    <row r="7" spans="2:89" s="13" customFormat="1" ht="19.5" customHeight="1">
      <c r="B7" s="223" t="s">
        <v>120</v>
      </c>
      <c r="C7" s="10"/>
      <c r="D7" s="499"/>
      <c r="E7" s="499"/>
      <c r="F7" s="499"/>
      <c r="G7" s="499"/>
      <c r="H7" s="499"/>
      <c r="I7" s="499"/>
      <c r="J7" s="499"/>
      <c r="K7" s="55"/>
      <c r="L7" s="57" t="s">
        <v>126</v>
      </c>
      <c r="M7" s="508"/>
      <c r="N7" s="508"/>
      <c r="O7" s="508"/>
      <c r="P7" s="3"/>
      <c r="Q7" s="18" t="s">
        <v>154</v>
      </c>
      <c r="R7" s="3"/>
      <c r="S7" s="3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3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203">
        <f t="shared" si="0"/>
        <v>0</v>
      </c>
      <c r="BO7" s="203">
        <f t="array" ref="BO7">IF(ROW()&gt;SUM(N(BN$1:BN$14&lt;&gt;0)),"",INDEX(BN$1:BN$14,SMALL(IF(BN$1:BN$14&lt;&gt;0,ROW($1:$14)),ROW())))</f>
        <v>26</v>
      </c>
      <c r="BP7" s="17"/>
      <c r="BR7" s="423" t="s">
        <v>4</v>
      </c>
      <c r="BS7" s="424" t="s">
        <v>113</v>
      </c>
      <c r="BT7" s="424" t="s">
        <v>113</v>
      </c>
      <c r="BU7" s="474" t="s">
        <v>113</v>
      </c>
      <c r="BV7" s="473" t="s">
        <v>113</v>
      </c>
      <c r="BW7" s="424" t="s">
        <v>113</v>
      </c>
      <c r="BX7" s="424" t="s">
        <v>113</v>
      </c>
      <c r="BY7" s="424" t="s">
        <v>113</v>
      </c>
      <c r="BZ7" s="426" t="s">
        <v>113</v>
      </c>
      <c r="CA7" s="427" t="s">
        <v>113</v>
      </c>
      <c r="CB7" s="426" t="s">
        <v>113</v>
      </c>
      <c r="CC7" s="424" t="s">
        <v>113</v>
      </c>
      <c r="CD7" s="424" t="s">
        <v>113</v>
      </c>
      <c r="CF7" s="430" t="s">
        <v>113</v>
      </c>
      <c r="CG7" s="429" t="s">
        <v>209</v>
      </c>
      <c r="CJ7" s="421"/>
      <c r="CK7" s="24"/>
    </row>
    <row r="8" spans="2:89" s="13" customFormat="1" ht="16.5" customHeight="1">
      <c r="B8" s="115" t="s">
        <v>121</v>
      </c>
      <c r="C8" s="10"/>
      <c r="D8" s="499"/>
      <c r="E8" s="499"/>
      <c r="F8" s="499"/>
      <c r="G8" s="499"/>
      <c r="H8" s="499"/>
      <c r="I8" s="499"/>
      <c r="J8" s="499"/>
      <c r="K8" s="59"/>
      <c r="L8" s="60"/>
      <c r="M8" s="492"/>
      <c r="N8" s="492"/>
      <c r="O8" s="492"/>
      <c r="P8" s="3"/>
      <c r="Q8" s="452" t="s">
        <v>152</v>
      </c>
      <c r="Y8" s="16"/>
      <c r="Z8" s="16"/>
      <c r="AA8" s="16"/>
      <c r="AB8" s="16"/>
      <c r="AC8" s="16"/>
      <c r="AD8" s="16"/>
      <c r="AE8" s="16"/>
      <c r="AF8" s="3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203">
        <f t="shared" si="0"/>
        <v>26</v>
      </c>
      <c r="BO8" s="203">
        <f t="array" ref="BO8">IF(ROW()&gt;SUM(N(BN$1:BN$14&lt;&gt;0)),"",INDEX(BN$1:BN$14,SMALL(IF(BN$1:BN$14&lt;&gt;0,ROW($1:$14)),ROW())))</f>
        <v>30</v>
      </c>
      <c r="BP8" s="17"/>
      <c r="BR8" s="423" t="s">
        <v>27</v>
      </c>
      <c r="BS8" s="424" t="s">
        <v>113</v>
      </c>
      <c r="BT8" s="424" t="s">
        <v>113</v>
      </c>
      <c r="BU8" s="426" t="s">
        <v>113</v>
      </c>
      <c r="BV8" s="426" t="s">
        <v>113</v>
      </c>
      <c r="BW8" s="424" t="s">
        <v>113</v>
      </c>
      <c r="BX8" s="424" t="s">
        <v>113</v>
      </c>
      <c r="BY8" s="426" t="s">
        <v>113</v>
      </c>
      <c r="BZ8" s="426" t="s">
        <v>113</v>
      </c>
      <c r="CA8" s="427" t="s">
        <v>113</v>
      </c>
      <c r="CB8" s="426" t="s">
        <v>113</v>
      </c>
      <c r="CC8" s="424" t="s">
        <v>113</v>
      </c>
      <c r="CD8" s="424" t="s">
        <v>113</v>
      </c>
      <c r="CE8" s="425"/>
      <c r="CF8" s="431" t="s">
        <v>113</v>
      </c>
      <c r="CG8" s="429" t="s">
        <v>210</v>
      </c>
      <c r="CJ8" s="421"/>
      <c r="CK8" s="24"/>
    </row>
    <row r="9" spans="2:89" s="13" customFormat="1">
      <c r="B9" s="57" t="s">
        <v>122</v>
      </c>
      <c r="C9" s="11"/>
      <c r="D9" s="488"/>
      <c r="E9" s="488"/>
      <c r="F9" s="488"/>
      <c r="G9" s="488"/>
      <c r="H9" s="488"/>
      <c r="I9" s="488"/>
      <c r="J9" s="488"/>
      <c r="K9" s="59"/>
      <c r="L9" s="61" t="s">
        <v>127</v>
      </c>
      <c r="M9" s="62"/>
      <c r="N9" s="63" t="s">
        <v>128</v>
      </c>
      <c r="O9" s="57" t="s">
        <v>129</v>
      </c>
      <c r="P9" s="3"/>
      <c r="Y9" s="16"/>
      <c r="Z9" s="16"/>
      <c r="AA9" s="16"/>
      <c r="AB9" s="16"/>
      <c r="AC9" s="16"/>
      <c r="AD9" s="16"/>
      <c r="AE9" s="16"/>
      <c r="AF9" s="3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203">
        <f t="shared" si="0"/>
        <v>0</v>
      </c>
      <c r="BO9" s="203">
        <f t="array" ref="BO9">IF(ROW()&gt;SUM(N(BN$1:BN$14&lt;&gt;0)),"",INDEX(BN$1:BN$14,SMALL(IF(BN$1:BN$14&lt;&gt;0,ROW($1:$14)),ROW())))</f>
        <v>34</v>
      </c>
      <c r="BP9" s="17"/>
      <c r="CF9" s="425"/>
      <c r="CG9" s="247"/>
      <c r="CH9" s="247"/>
      <c r="CI9" s="247"/>
      <c r="CJ9" s="247"/>
      <c r="CK9" s="24"/>
    </row>
    <row r="10" spans="2:89" s="13" customFormat="1" ht="18" customHeight="1">
      <c r="B10" s="114"/>
      <c r="C10" s="9"/>
      <c r="D10" s="489"/>
      <c r="E10" s="489"/>
      <c r="F10" s="489"/>
      <c r="G10" s="489"/>
      <c r="H10" s="489"/>
      <c r="I10" s="489"/>
      <c r="J10" s="489"/>
      <c r="K10" s="55"/>
      <c r="L10" s="504"/>
      <c r="M10" s="505"/>
      <c r="N10" s="364"/>
      <c r="O10" s="365"/>
      <c r="P10" s="3"/>
      <c r="Q10" s="54" t="s">
        <v>153</v>
      </c>
      <c r="Y10" s="16"/>
      <c r="Z10" s="16"/>
      <c r="AA10" s="16"/>
      <c r="AB10" s="16"/>
      <c r="AC10" s="16"/>
      <c r="AD10" s="16"/>
      <c r="AE10" s="16"/>
      <c r="AF10" s="3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203">
        <f t="shared" si="0"/>
        <v>30</v>
      </c>
      <c r="BO10" s="203">
        <f t="array" ref="BO10">IF(ROW()&gt;SUM(N(BN$1:BN$14&lt;&gt;0)),"",INDEX(BN$1:BN$14,SMALL(IF(BN$1:BN$14&lt;&gt;0,ROW($1:$14)),ROW())))</f>
        <v>40</v>
      </c>
      <c r="BP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24"/>
      <c r="CE10" s="24"/>
      <c r="CF10" s="24"/>
      <c r="CG10" s="24"/>
      <c r="CH10" s="24"/>
      <c r="CI10" s="24"/>
      <c r="CJ10" s="24"/>
      <c r="CK10" s="24"/>
    </row>
    <row r="11" spans="2:89" s="13" customFormat="1" ht="15" customHeight="1">
      <c r="B11" s="222" t="s">
        <v>123</v>
      </c>
      <c r="C11" s="11"/>
      <c r="D11" s="488"/>
      <c r="E11" s="488"/>
      <c r="F11" s="488"/>
      <c r="G11" s="488"/>
      <c r="H11" s="488"/>
      <c r="I11" s="488"/>
      <c r="J11" s="488"/>
      <c r="K11" s="36"/>
      <c r="L11" s="61" t="s">
        <v>130</v>
      </c>
      <c r="M11" s="506"/>
      <c r="N11" s="506"/>
      <c r="O11" s="506"/>
      <c r="P11" s="3"/>
      <c r="Y11" s="16"/>
      <c r="Z11" s="16"/>
      <c r="AA11" s="16"/>
      <c r="AB11" s="16"/>
      <c r="AC11" s="16"/>
      <c r="AD11" s="16"/>
      <c r="AE11" s="16"/>
      <c r="AF11" s="3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203">
        <f t="shared" si="0"/>
        <v>0</v>
      </c>
      <c r="BO11" s="203" t="str">
        <f t="array" ref="BO11">IF(ROW()&gt;SUM(N(BN$1:BN$14&lt;&gt;0)),"",INDEX(BN$1:BN$14,SMALL(IF(BN$1:BN$14&lt;&gt;0,ROW($1:$14)),ROW())))</f>
        <v/>
      </c>
      <c r="BP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24"/>
      <c r="CE11" s="24"/>
      <c r="CF11" s="24"/>
      <c r="CG11" s="24"/>
      <c r="CH11" s="24"/>
      <c r="CI11" s="24"/>
      <c r="CJ11" s="24"/>
      <c r="CK11" s="24"/>
    </row>
    <row r="12" spans="2:89" s="13" customFormat="1" ht="15.75" customHeight="1">
      <c r="B12" s="114"/>
      <c r="C12" s="9"/>
      <c r="D12" s="489"/>
      <c r="E12" s="489"/>
      <c r="F12" s="489"/>
      <c r="G12" s="489"/>
      <c r="H12" s="489"/>
      <c r="I12" s="489"/>
      <c r="J12" s="489"/>
      <c r="K12" s="36"/>
      <c r="L12" s="60"/>
      <c r="M12" s="507"/>
      <c r="N12" s="507"/>
      <c r="O12" s="507"/>
      <c r="P12" s="3"/>
      <c r="Q12" s="54" t="s">
        <v>155</v>
      </c>
      <c r="R12" s="3"/>
      <c r="S12" s="20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203">
        <f t="shared" si="0"/>
        <v>34</v>
      </c>
      <c r="BO12" s="203" t="str">
        <f t="array" ref="BO12">IF(ROW()&gt;SUM(N(BN$1:BN$14&lt;&gt;0)),"",INDEX(BN$1:BN$14,SMALL(IF(BN$1:BN$14&lt;&gt;0,ROW($1:$14)),ROW())))</f>
        <v/>
      </c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24"/>
      <c r="CE12" s="24"/>
      <c r="CF12" s="24"/>
      <c r="CG12" s="24"/>
      <c r="CH12" s="24"/>
      <c r="CI12" s="24"/>
      <c r="CJ12" s="24"/>
      <c r="CK12" s="24"/>
    </row>
    <row r="13" spans="2:89" s="46" customFormat="1" ht="19.5" customHeight="1">
      <c r="B13" s="14"/>
      <c r="C13" s="8"/>
      <c r="D13" s="69"/>
      <c r="E13" s="69"/>
      <c r="F13" s="69"/>
      <c r="G13" s="69"/>
      <c r="H13" s="69"/>
      <c r="I13" s="69"/>
      <c r="J13" s="69"/>
      <c r="K13" s="42"/>
      <c r="L13" s="463" t="s">
        <v>223</v>
      </c>
      <c r="M13" s="70"/>
      <c r="N13" s="70"/>
      <c r="O13" s="70"/>
      <c r="P13" s="43"/>
      <c r="Q13" s="451" t="s">
        <v>217</v>
      </c>
      <c r="R13" s="43"/>
      <c r="S13" s="45"/>
      <c r="AF13" s="43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203">
        <f t="shared" si="0"/>
        <v>40</v>
      </c>
      <c r="BO13" s="203" t="str">
        <f t="array" ref="BO13">IF(ROW()&gt;SUM(N(BN$1:BN$14&lt;&gt;0)),"",INDEX(BN$1:BN$14,SMALL(IF(BN$1:BN$14&lt;&gt;0,ROW($1:$14)),ROW())))</f>
        <v/>
      </c>
      <c r="BP13" s="47"/>
      <c r="BQ13" s="47"/>
      <c r="BR13" s="1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</row>
    <row r="14" spans="2:89" s="46" customFormat="1" ht="15.75" customHeight="1">
      <c r="B14" s="34" t="s">
        <v>132</v>
      </c>
      <c r="C14" s="8"/>
      <c r="D14" s="69"/>
      <c r="E14" s="69"/>
      <c r="F14" s="69"/>
      <c r="G14" s="69"/>
      <c r="H14" s="69"/>
      <c r="I14" s="69"/>
      <c r="J14" s="69"/>
      <c r="K14" s="42"/>
      <c r="L14" s="61" t="s">
        <v>131</v>
      </c>
      <c r="M14" s="116"/>
      <c r="N14" s="116"/>
      <c r="O14" s="116"/>
      <c r="P14" s="43"/>
      <c r="Q14" s="44"/>
      <c r="R14" s="43"/>
      <c r="S14" s="45"/>
      <c r="AF14" s="43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204">
        <f t="shared" si="0"/>
        <v>0</v>
      </c>
      <c r="BO14" s="204" t="str">
        <f t="array" ref="BO14">IF(ROW()&gt;SUM(N(BN$1:BN$14&lt;&gt;0)),"",INDEX(BN$1:BN$14,SMALL(IF(BN$1:BN$14&lt;&gt;0,ROW($1:$14)),ROW())))</f>
        <v/>
      </c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</row>
    <row r="15" spans="2:89" s="46" customFormat="1" ht="6.75" customHeight="1">
      <c r="B15" s="34"/>
      <c r="C15" s="8"/>
      <c r="D15" s="69"/>
      <c r="E15" s="69"/>
      <c r="F15" s="69"/>
      <c r="G15" s="69"/>
      <c r="H15" s="69"/>
      <c r="I15" s="69"/>
      <c r="J15" s="69"/>
      <c r="K15" s="42"/>
      <c r="L15" s="220"/>
      <c r="M15" s="70"/>
      <c r="N15" s="70"/>
      <c r="O15" s="70"/>
      <c r="P15" s="43"/>
      <c r="Q15" s="44"/>
      <c r="R15" s="43"/>
      <c r="S15" s="45"/>
      <c r="AF15" s="43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9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</row>
    <row r="16" spans="2:89" s="46" customFormat="1" ht="15.75" customHeight="1">
      <c r="B16" s="50" t="s">
        <v>134</v>
      </c>
      <c r="C16" s="40"/>
      <c r="D16" s="40"/>
      <c r="E16" s="69"/>
      <c r="F16" s="69"/>
      <c r="G16" s="50" t="s">
        <v>221</v>
      </c>
      <c r="H16" s="38"/>
      <c r="I16" s="12"/>
      <c r="J16" s="69"/>
      <c r="K16" s="42"/>
      <c r="L16" s="509"/>
      <c r="M16" s="509"/>
      <c r="N16" s="509"/>
      <c r="O16" s="509"/>
      <c r="P16" s="43"/>
      <c r="Q16" s="44"/>
      <c r="R16" s="43"/>
      <c r="S16" s="45"/>
      <c r="AF16" s="43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9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</row>
    <row r="17" spans="2:89" s="46" customFormat="1" ht="21.75" customHeight="1">
      <c r="B17" s="501" t="s">
        <v>30</v>
      </c>
      <c r="C17" s="502"/>
      <c r="D17" s="503"/>
      <c r="E17" s="48"/>
      <c r="F17" s="48"/>
      <c r="G17" s="494" t="s">
        <v>34</v>
      </c>
      <c r="H17" s="495"/>
      <c r="I17" s="495"/>
      <c r="J17" s="496"/>
      <c r="K17" s="42"/>
      <c r="L17" s="509"/>
      <c r="M17" s="509"/>
      <c r="N17" s="509"/>
      <c r="O17" s="509"/>
      <c r="P17" s="43"/>
      <c r="Q17" s="44"/>
      <c r="R17" s="43"/>
      <c r="S17" s="45"/>
      <c r="W17" s="52"/>
      <c r="AF17" s="43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</row>
    <row r="18" spans="2:89" s="46" customFormat="1" ht="16.5" customHeight="1">
      <c r="B18" s="71"/>
      <c r="C18" s="71"/>
      <c r="D18" s="71"/>
      <c r="G18" s="71"/>
      <c r="H18" s="71"/>
      <c r="I18" s="71"/>
      <c r="J18" s="69"/>
      <c r="K18" s="42"/>
      <c r="L18" s="510"/>
      <c r="M18" s="510"/>
      <c r="N18" s="510"/>
      <c r="O18" s="510"/>
      <c r="P18" s="43"/>
      <c r="Q18" s="44"/>
      <c r="R18" s="43"/>
      <c r="S18" s="45"/>
      <c r="AF18" s="43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</row>
    <row r="19" spans="2:89" s="13" customFormat="1" ht="11.25" customHeight="1">
      <c r="B19" s="27"/>
      <c r="C19" s="28"/>
      <c r="D19" s="28"/>
      <c r="E19" s="28"/>
      <c r="F19" s="28"/>
      <c r="G19" s="28"/>
      <c r="H19" s="29"/>
      <c r="I19" s="29"/>
      <c r="J19" s="29"/>
      <c r="K19" s="29"/>
      <c r="L19" s="27"/>
      <c r="M19" s="30"/>
      <c r="N19" s="30"/>
      <c r="O19" s="30"/>
      <c r="P19" s="3"/>
      <c r="Q19" s="3"/>
      <c r="R19" s="3"/>
      <c r="S19" s="3"/>
      <c r="T19" s="16"/>
      <c r="U19" s="16"/>
      <c r="V19" s="16"/>
      <c r="W19" s="3"/>
      <c r="X19" s="3"/>
      <c r="Y19" s="3"/>
      <c r="Z19" s="3"/>
      <c r="AA19" s="3"/>
      <c r="AB19" s="16"/>
      <c r="AC19" s="16"/>
      <c r="AD19" s="16"/>
      <c r="AE19" s="16"/>
      <c r="AF19" s="3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7" t="s">
        <v>80</v>
      </c>
      <c r="BM19" s="47" t="s">
        <v>81</v>
      </c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24"/>
      <c r="CE19" s="24"/>
      <c r="CF19" s="24"/>
      <c r="CG19" s="24"/>
      <c r="CH19" s="24"/>
      <c r="CI19" s="24"/>
      <c r="CJ19" s="24"/>
      <c r="CK19" s="24"/>
    </row>
    <row r="20" spans="2:89" s="13" customFormat="1" ht="15.75" customHeight="1">
      <c r="B20" s="73" t="s">
        <v>0</v>
      </c>
      <c r="C20" s="74" t="s">
        <v>135</v>
      </c>
      <c r="D20" s="74" t="s">
        <v>139</v>
      </c>
      <c r="E20" s="74" t="s">
        <v>140</v>
      </c>
      <c r="F20" s="227" t="s">
        <v>135</v>
      </c>
      <c r="G20" s="490" t="s">
        <v>211</v>
      </c>
      <c r="H20" s="500"/>
      <c r="I20" s="500"/>
      <c r="J20" s="491"/>
      <c r="K20" s="490" t="s">
        <v>138</v>
      </c>
      <c r="L20" s="491"/>
      <c r="M20" s="73" t="s">
        <v>141</v>
      </c>
      <c r="N20" s="74" t="s">
        <v>141</v>
      </c>
      <c r="O20" s="77" t="s">
        <v>144</v>
      </c>
      <c r="P20" s="3"/>
      <c r="Q20" s="480" t="str">
        <f>IF(OR(BQ32=1,BR32=1),IF(AND(BP32=1),"Les coupleurs INOX et/ou l'acier INOX pour d25,d32 et d40 ne sont pas de stock, délai de livraison plus long. PRIERE DE NOUS CONTACTER.",""),"")</f>
        <v/>
      </c>
      <c r="R20" s="480"/>
      <c r="S20" s="480"/>
      <c r="T20" s="480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3"/>
      <c r="AG20" s="16"/>
      <c r="AH20" s="16"/>
      <c r="AI20" s="16"/>
      <c r="AK20" s="139"/>
      <c r="AL20" s="475" t="s">
        <v>59</v>
      </c>
      <c r="AM20" s="479"/>
      <c r="AN20" s="475" t="s">
        <v>58</v>
      </c>
      <c r="AO20" s="476"/>
      <c r="AP20" s="477"/>
      <c r="AQ20" s="478" t="s">
        <v>60</v>
      </c>
      <c r="AR20" s="479"/>
      <c r="AS20" s="17" t="s">
        <v>91</v>
      </c>
      <c r="AT20" s="153" t="s">
        <v>61</v>
      </c>
      <c r="AU20" s="153" t="s">
        <v>62</v>
      </c>
      <c r="AV20" s="153"/>
      <c r="AW20" s="152">
        <v>12</v>
      </c>
      <c r="AX20" s="152">
        <v>14</v>
      </c>
      <c r="AY20" s="152">
        <v>16</v>
      </c>
      <c r="AZ20" s="152">
        <v>18</v>
      </c>
      <c r="BA20" s="152">
        <v>20</v>
      </c>
      <c r="BB20" s="152">
        <v>22</v>
      </c>
      <c r="BC20" s="152">
        <v>26</v>
      </c>
      <c r="BD20" s="152">
        <v>30</v>
      </c>
      <c r="BE20" s="152">
        <v>34</v>
      </c>
      <c r="BF20" s="152">
        <v>40</v>
      </c>
      <c r="BG20" s="17"/>
      <c r="BH20" s="17"/>
      <c r="BI20" s="17"/>
      <c r="BJ20" s="17" t="s">
        <v>116</v>
      </c>
      <c r="BK20" s="17"/>
      <c r="BL20" s="17" t="s">
        <v>40</v>
      </c>
      <c r="BM20" s="17" t="s">
        <v>40</v>
      </c>
      <c r="BN20" s="17" t="s">
        <v>114</v>
      </c>
      <c r="BO20" s="47"/>
      <c r="BP20" s="47" t="s">
        <v>117</v>
      </c>
      <c r="BQ20" s="17" t="s">
        <v>5</v>
      </c>
      <c r="BR20" s="17" t="s">
        <v>53</v>
      </c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24"/>
      <c r="CE20" s="24"/>
      <c r="CF20" s="24"/>
      <c r="CG20" s="24"/>
      <c r="CH20" s="24"/>
      <c r="CI20" s="24"/>
      <c r="CJ20" s="24"/>
      <c r="CK20" s="24"/>
    </row>
    <row r="21" spans="2:89" s="13" customFormat="1" ht="15" customHeight="1">
      <c r="B21" s="73"/>
      <c r="C21" s="74" t="s">
        <v>136</v>
      </c>
      <c r="D21" s="74" t="s">
        <v>54</v>
      </c>
      <c r="E21" s="74" t="s">
        <v>137</v>
      </c>
      <c r="F21" s="227" t="s">
        <v>88</v>
      </c>
      <c r="G21" s="76" t="s">
        <v>73</v>
      </c>
      <c r="H21" s="74" t="s">
        <v>35</v>
      </c>
      <c r="I21" s="74" t="s">
        <v>36</v>
      </c>
      <c r="J21" s="75" t="s">
        <v>37</v>
      </c>
      <c r="K21" s="31" t="s">
        <v>47</v>
      </c>
      <c r="L21" s="32" t="s">
        <v>48</v>
      </c>
      <c r="M21" s="73" t="s">
        <v>142</v>
      </c>
      <c r="N21" s="74" t="s">
        <v>143</v>
      </c>
      <c r="O21" s="77" t="s">
        <v>2</v>
      </c>
      <c r="P21" s="3"/>
      <c r="Q21" s="480"/>
      <c r="R21" s="480"/>
      <c r="S21" s="480"/>
      <c r="T21" s="480"/>
      <c r="U21" s="16"/>
      <c r="V21" s="16"/>
      <c r="W21" s="72"/>
      <c r="X21" s="72"/>
      <c r="Y21" s="72"/>
      <c r="Z21" s="72"/>
      <c r="AA21" s="72"/>
      <c r="AB21" s="72"/>
      <c r="AC21" s="72"/>
      <c r="AD21" s="72"/>
      <c r="AE21" s="72"/>
      <c r="AF21" s="3"/>
      <c r="AG21" s="16"/>
      <c r="AH21" s="16"/>
      <c r="AI21" s="3" t="s">
        <v>220</v>
      </c>
      <c r="AJ21" s="144" t="s">
        <v>47</v>
      </c>
      <c r="AK21" s="144" t="s">
        <v>48</v>
      </c>
      <c r="AL21" s="140" t="s">
        <v>47</v>
      </c>
      <c r="AM21" s="141" t="s">
        <v>48</v>
      </c>
      <c r="AN21" s="144" t="s">
        <v>220</v>
      </c>
      <c r="AO21" s="144" t="s">
        <v>47</v>
      </c>
      <c r="AP21" s="141" t="s">
        <v>48</v>
      </c>
      <c r="AQ21" s="144" t="s">
        <v>47</v>
      </c>
      <c r="AR21" s="141" t="s">
        <v>48</v>
      </c>
      <c r="AS21" s="17"/>
      <c r="AT21" s="154"/>
      <c r="AU21" s="154"/>
      <c r="AV21" s="154"/>
      <c r="AW21" s="17">
        <v>16</v>
      </c>
      <c r="AX21" s="17">
        <v>18</v>
      </c>
      <c r="AY21" s="17">
        <v>20</v>
      </c>
      <c r="AZ21" s="17">
        <v>22</v>
      </c>
      <c r="BA21" s="17">
        <v>24</v>
      </c>
      <c r="BB21" s="17">
        <v>34</v>
      </c>
      <c r="BC21" s="17">
        <v>39</v>
      </c>
      <c r="BD21" s="17">
        <v>45</v>
      </c>
      <c r="BE21" s="17">
        <v>52</v>
      </c>
      <c r="BF21" s="17">
        <v>64</v>
      </c>
      <c r="BG21" s="17"/>
      <c r="BH21" s="17"/>
      <c r="BI21" s="230" t="s">
        <v>89</v>
      </c>
      <c r="BJ21" s="235" t="s">
        <v>90</v>
      </c>
      <c r="BK21" s="231" t="s">
        <v>79</v>
      </c>
      <c r="BL21" s="434" t="s">
        <v>42</v>
      </c>
      <c r="BM21" s="434" t="s">
        <v>42</v>
      </c>
      <c r="BN21" s="17" t="s">
        <v>115</v>
      </c>
      <c r="BO21" s="17"/>
      <c r="BP21" s="17" t="s">
        <v>27</v>
      </c>
      <c r="BQ21" s="17" t="s">
        <v>27</v>
      </c>
      <c r="BR21" s="17" t="s">
        <v>27</v>
      </c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24"/>
      <c r="CE21" s="24"/>
      <c r="CF21" s="24"/>
      <c r="CG21" s="24"/>
      <c r="CH21" s="24"/>
      <c r="CI21" s="24"/>
      <c r="CJ21" s="24"/>
      <c r="CK21" s="24"/>
    </row>
    <row r="22" spans="2:89" s="13" customFormat="1" ht="46.5" customHeight="1">
      <c r="B22" s="366"/>
      <c r="C22" s="367"/>
      <c r="D22" s="368"/>
      <c r="E22" s="369"/>
      <c r="F22" s="229">
        <f t="shared" ref="F22:F31" si="1">IF(D22="",0,IF(OR(E22="HNL BLS-100",E22="HNL LCE-100",E22="HNL BLS-150",E22="HNL LCE-150",E22="HNL BLS-200",E22="HNL LCE-200",E22="SNL BLS-100",E22="SNL BLS-150",E22="SNL BLS-200"),AS22,0))</f>
        <v>0</v>
      </c>
      <c r="G22" s="370"/>
      <c r="H22" s="371"/>
      <c r="I22" s="371"/>
      <c r="J22" s="372"/>
      <c r="K22" s="373"/>
      <c r="L22" s="374"/>
      <c r="M22" s="155" t="str">
        <f t="shared" ref="M22:M31" si="2">IF(OR(AH22=0,D22=""),"",(H22+I22+J22+AT22+AU22)/100)</f>
        <v/>
      </c>
      <c r="N22" s="216" t="str">
        <f>IF(OR(AH22=0,D22=""),"",M22*C22)</f>
        <v/>
      </c>
      <c r="O22" s="218" t="str">
        <f>IF(OR(AH22=0,D22=""),"",PI()*D22^2/4*N22*7.85/1000)</f>
        <v/>
      </c>
      <c r="P22" s="33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51" t="str">
        <f t="shared" ref="AF22:AF31" si="3">IF(COUNTIF($V$205:$V$218,$D22)&gt;0,"Falsch","Wahr")</f>
        <v>Falsch</v>
      </c>
      <c r="AG22" s="51"/>
      <c r="AH22" s="51">
        <f>IF(AF22="wahr",0,1)</f>
        <v>1</v>
      </c>
      <c r="AI22" s="51" t="str">
        <f>MID(E22,1,10)</f>
        <v/>
      </c>
      <c r="AJ22" s="145" t="str">
        <f>MID(K22,1,4)</f>
        <v/>
      </c>
      <c r="AK22" s="145" t="str">
        <f t="shared" ref="AK22:AK31" si="4">MID(L22,1,4)</f>
        <v/>
      </c>
      <c r="AL22" s="142">
        <f t="shared" ref="AL22:AL31" si="5">IF(OR(K22="Aucune",K22="EHd2",K22=""),0,(C22))</f>
        <v>0</v>
      </c>
      <c r="AM22" s="143">
        <f t="shared" ref="AM22:AM31" si="6">IF(OR(L22="Aucune",L22="EHd2",L22=""),0,(C22))</f>
        <v>0</v>
      </c>
      <c r="AN22" s="145">
        <f>IF(OR(AI22="coupleur X",AI22="SD",AI22="LER"),(C22),0)</f>
        <v>0</v>
      </c>
      <c r="AO22" s="145">
        <f>IF(OR(AJ22="BLS1",AJ22="LCE2"),(C22),0)</f>
        <v>0</v>
      </c>
      <c r="AP22" s="143">
        <f>IF(OR(AK22="BLS1",AK22="LCE2"),(C22),0)</f>
        <v>0</v>
      </c>
      <c r="AQ22" s="145">
        <f t="shared" ref="AQ22:AQ31" si="7">IF(OR(AJ22="E",AJ22="CT"),(C22),0)</f>
        <v>0</v>
      </c>
      <c r="AR22" s="143">
        <f t="shared" ref="AR22:AR31" si="8">IF(OR(AK22="E",AK22="CT"),(C22),0)</f>
        <v>0</v>
      </c>
      <c r="AS22" s="154">
        <f>IF(BN22=0,BJ22,BJ22*BN22)</f>
        <v>0</v>
      </c>
      <c r="AT22" s="154">
        <f t="shared" ref="AT22:AT31" si="9">IF(AND(K22="ehd2",(H22+I22+J22)&lt;&gt;0),(HLOOKUP(D22,$AW$20:$BG$21,2)),0)</f>
        <v>0</v>
      </c>
      <c r="AU22" s="154">
        <f t="shared" ref="AU22:AU31" si="10">IF(AND(L22="ehd2",(H22+I22+J22&lt;&gt;0)),HLOOKUP(D22,$AW$20:$BG$21,2),0)</f>
        <v>0</v>
      </c>
      <c r="AV22" s="154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435">
        <f t="shared" ref="BI22:BI31" si="11">IF(OR(E22="HNL BLS-100",E22="HNL BLS-150",E22="HNL BLS-200",E22="HNL LCE-100",E22="HNL LCE-150",E22="HNL LCE-200",E22="SNL BLS-100",E22="SNL BLS-150",E22="SNL BLS-200",E22="SNL LCE-100",E22="SNL LCE-150",E22="SNL LCE-200"),C22,0)</f>
        <v>0</v>
      </c>
      <c r="BJ22" s="436">
        <f>ROUNDUP(IF(BK22=0,BI22,IF(OR(E22="HNL BLS-100",E22="HNL LCE-100",E22="SNL BLS-100"),BI22/12,IF(OR(E22="HNL BLS-150",E22="HNL LCE-150",E22="SNL BLS-150"),BI22/8,IF(OR(E22="HNL BLS-200",E22="HNL LCE-200",E22="SNL BLS-200"),BI22/6)))),0)</f>
        <v>0</v>
      </c>
      <c r="BK22" s="437">
        <f t="shared" ref="BK22:BK31" si="12">IF(OR(M22="",M22=0),0,1)</f>
        <v>0</v>
      </c>
      <c r="BL22" s="154">
        <f t="shared" ref="BL22:BL31" si="13">IF(OR(K22="BLS1",K22="LCE1"),1,0)</f>
        <v>0</v>
      </c>
      <c r="BM22" s="154">
        <f t="shared" ref="BM22:BM31" si="14">IF(OR(L22="BLS1",L22="LCE1"),1,0)</f>
        <v>0</v>
      </c>
      <c r="BN22" s="154">
        <f>SUM(BL22:BM22)</f>
        <v>0</v>
      </c>
      <c r="BO22" s="438"/>
      <c r="BP22" s="442">
        <f t="shared" ref="BP22:BP31" si="15">IF(OR(D22=25,D22=32,D22=40),1,0)</f>
        <v>0</v>
      </c>
      <c r="BQ22" s="443">
        <f>IF($G$17="INOX",1,0)</f>
        <v>0</v>
      </c>
      <c r="BR22" s="444">
        <f>IF(OR($B$17="Top12",$B$17="ACIGRIP 362",$B$17="ACIGRIP 462",$B$17="1.4xxx"),1,0)</f>
        <v>0</v>
      </c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24"/>
      <c r="CE22" s="24"/>
      <c r="CF22" s="24"/>
      <c r="CG22" s="24"/>
      <c r="CH22" s="24"/>
      <c r="CI22" s="24"/>
      <c r="CJ22" s="24"/>
      <c r="CK22" s="24"/>
    </row>
    <row r="23" spans="2:89" s="13" customFormat="1" ht="46.5" customHeight="1">
      <c r="B23" s="366"/>
      <c r="C23" s="367"/>
      <c r="D23" s="368"/>
      <c r="E23" s="369"/>
      <c r="F23" s="229">
        <f t="shared" si="1"/>
        <v>0</v>
      </c>
      <c r="G23" s="370"/>
      <c r="H23" s="371"/>
      <c r="I23" s="371"/>
      <c r="J23" s="372"/>
      <c r="K23" s="373"/>
      <c r="L23" s="374"/>
      <c r="M23" s="155" t="str">
        <f t="shared" si="2"/>
        <v/>
      </c>
      <c r="N23" s="216" t="str">
        <f t="shared" ref="N23:N30" si="16">IF(OR(AH23=0,D23=""),"",M23*C23)</f>
        <v/>
      </c>
      <c r="O23" s="218" t="str">
        <f t="shared" ref="O23:O30" si="17">IF(OR(AH23=0,D23=""),"",PI()*D23^2/4*N23*7.85/1000)</f>
        <v/>
      </c>
      <c r="P23" s="3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51" t="str">
        <f t="shared" si="3"/>
        <v>Falsch</v>
      </c>
      <c r="AG23" s="51"/>
      <c r="AH23" s="51">
        <f t="shared" ref="AH23:AH31" si="18">IF(AF23="wahr",0,1)</f>
        <v>1</v>
      </c>
      <c r="AI23" s="51" t="str">
        <f t="shared" ref="AI23:AI31" si="19">MID(E23,1,10)</f>
        <v/>
      </c>
      <c r="AJ23" s="145" t="str">
        <f t="shared" ref="AJ23:AJ31" si="20">MID(K23,1,4)</f>
        <v/>
      </c>
      <c r="AK23" s="145" t="str">
        <f t="shared" si="4"/>
        <v/>
      </c>
      <c r="AL23" s="142">
        <f t="shared" si="5"/>
        <v>0</v>
      </c>
      <c r="AM23" s="143">
        <f t="shared" si="6"/>
        <v>0</v>
      </c>
      <c r="AN23" s="145">
        <f t="shared" ref="AN23:AN31" si="21">IF(OR(AI23="coupleur X",AI23="SD",AI23="LER"),(C23),0)</f>
        <v>0</v>
      </c>
      <c r="AO23" s="145">
        <f t="shared" ref="AO23:AO31" si="22">IF(OR(AJ23="BLS1",AJ23="LCE2"),(C23),0)</f>
        <v>0</v>
      </c>
      <c r="AP23" s="143">
        <f t="shared" ref="AP23:AP31" si="23">IF(OR(AK23="BLS1",AK23="LCE2"),(C23),0)</f>
        <v>0</v>
      </c>
      <c r="AQ23" s="145">
        <f t="shared" si="7"/>
        <v>0</v>
      </c>
      <c r="AR23" s="143">
        <f t="shared" si="8"/>
        <v>0</v>
      </c>
      <c r="AS23" s="154">
        <f t="shared" ref="AS23:AS31" si="24">IF(BN23=0,BJ23,BJ23*BN23)</f>
        <v>0</v>
      </c>
      <c r="AT23" s="154">
        <f t="shared" si="9"/>
        <v>0</v>
      </c>
      <c r="AU23" s="154">
        <f t="shared" si="10"/>
        <v>0</v>
      </c>
      <c r="AV23" s="154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435">
        <f t="shared" si="11"/>
        <v>0</v>
      </c>
      <c r="BJ23" s="436">
        <f t="shared" ref="BJ23:BJ31" si="25">ROUNDUP(IF(BK23=0,BI23,IF(OR(E23="HNL BLS-100",E23="HNL LCE-100",E23="SNL BLS-100",E23="SNL LCE-100"),BI23/12,IF(OR(E23="HNL BLS-150",E23="HNL LCE-150",E23="SNL BLS-150",E23="SNL LCE-150"),BI23/8,IF(OR(E23="HNL BLS-200",E23="HNL LCE-200",E23="SNL BLS-200",E23="SNL LCE-200"),BI23/6)))),0)</f>
        <v>0</v>
      </c>
      <c r="BK23" s="437">
        <f t="shared" si="12"/>
        <v>0</v>
      </c>
      <c r="BL23" s="154">
        <f t="shared" si="13"/>
        <v>0</v>
      </c>
      <c r="BM23" s="154">
        <f t="shared" si="14"/>
        <v>0</v>
      </c>
      <c r="BN23" s="154">
        <f>SUM(BL23:BM23)</f>
        <v>0</v>
      </c>
      <c r="BO23" s="438"/>
      <c r="BP23" s="445">
        <f t="shared" si="15"/>
        <v>0</v>
      </c>
      <c r="BQ23" s="436">
        <f t="shared" ref="BQ23:BQ31" si="26">IF($G$17="INOX",1,0)</f>
        <v>0</v>
      </c>
      <c r="BR23" s="446">
        <f t="shared" ref="BR23:BR31" si="27">IF(OR($B$17="Top12",$B$17="ACIGRIP 362",$B$17="ACIGRIP 462",$B$17="1.4xxx"),1,0)</f>
        <v>0</v>
      </c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24"/>
      <c r="CE23" s="24"/>
      <c r="CF23" s="24"/>
      <c r="CG23" s="24"/>
      <c r="CH23" s="24"/>
      <c r="CI23" s="24"/>
      <c r="CJ23" s="24"/>
      <c r="CK23" s="24"/>
    </row>
    <row r="24" spans="2:89" s="13" customFormat="1" ht="46.5" customHeight="1">
      <c r="B24" s="366"/>
      <c r="C24" s="367"/>
      <c r="D24" s="368"/>
      <c r="E24" s="369"/>
      <c r="F24" s="229">
        <f t="shared" si="1"/>
        <v>0</v>
      </c>
      <c r="G24" s="370"/>
      <c r="H24" s="371"/>
      <c r="I24" s="371"/>
      <c r="J24" s="372"/>
      <c r="K24" s="373"/>
      <c r="L24" s="374"/>
      <c r="M24" s="155" t="str">
        <f t="shared" si="2"/>
        <v/>
      </c>
      <c r="N24" s="216" t="str">
        <f t="shared" si="16"/>
        <v/>
      </c>
      <c r="O24" s="218" t="str">
        <f t="shared" si="17"/>
        <v/>
      </c>
      <c r="P24" s="33"/>
      <c r="Q24" s="481"/>
      <c r="R24" s="481"/>
      <c r="S24" s="481"/>
      <c r="T24" s="481"/>
      <c r="U24" s="48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51" t="str">
        <f t="shared" si="3"/>
        <v>Falsch</v>
      </c>
      <c r="AG24" s="51"/>
      <c r="AH24" s="51">
        <f t="shared" si="18"/>
        <v>1</v>
      </c>
      <c r="AI24" s="51" t="str">
        <f t="shared" si="19"/>
        <v/>
      </c>
      <c r="AJ24" s="145" t="str">
        <f t="shared" si="20"/>
        <v/>
      </c>
      <c r="AK24" s="145" t="str">
        <f t="shared" si="4"/>
        <v/>
      </c>
      <c r="AL24" s="142">
        <f t="shared" si="5"/>
        <v>0</v>
      </c>
      <c r="AM24" s="143">
        <f t="shared" si="6"/>
        <v>0</v>
      </c>
      <c r="AN24" s="145">
        <f t="shared" si="21"/>
        <v>0</v>
      </c>
      <c r="AO24" s="145">
        <f t="shared" si="22"/>
        <v>0</v>
      </c>
      <c r="AP24" s="143">
        <f t="shared" si="23"/>
        <v>0</v>
      </c>
      <c r="AQ24" s="145">
        <f t="shared" si="7"/>
        <v>0</v>
      </c>
      <c r="AR24" s="143">
        <f t="shared" si="8"/>
        <v>0</v>
      </c>
      <c r="AS24" s="154">
        <f t="shared" si="24"/>
        <v>0</v>
      </c>
      <c r="AT24" s="154">
        <f t="shared" si="9"/>
        <v>0</v>
      </c>
      <c r="AU24" s="154">
        <f t="shared" si="10"/>
        <v>0</v>
      </c>
      <c r="AV24" s="154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435">
        <f t="shared" si="11"/>
        <v>0</v>
      </c>
      <c r="BJ24" s="436">
        <f t="shared" si="25"/>
        <v>0</v>
      </c>
      <c r="BK24" s="437">
        <f t="shared" si="12"/>
        <v>0</v>
      </c>
      <c r="BL24" s="154">
        <f t="shared" si="13"/>
        <v>0</v>
      </c>
      <c r="BM24" s="154">
        <f t="shared" si="14"/>
        <v>0</v>
      </c>
      <c r="BN24" s="154">
        <f t="shared" ref="BN24:BN31" si="28">SUM(BL24:BM24)</f>
        <v>0</v>
      </c>
      <c r="BO24" s="438"/>
      <c r="BP24" s="445">
        <f t="shared" si="15"/>
        <v>0</v>
      </c>
      <c r="BQ24" s="436">
        <f t="shared" si="26"/>
        <v>0</v>
      </c>
      <c r="BR24" s="446">
        <f t="shared" si="27"/>
        <v>0</v>
      </c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24"/>
      <c r="CE24" s="24"/>
      <c r="CF24" s="24"/>
      <c r="CG24" s="24"/>
      <c r="CH24" s="24"/>
      <c r="CI24" s="24"/>
      <c r="CJ24" s="24"/>
      <c r="CK24" s="24"/>
    </row>
    <row r="25" spans="2:89" s="13" customFormat="1" ht="46.5" customHeight="1">
      <c r="B25" s="366"/>
      <c r="C25" s="367"/>
      <c r="D25" s="368"/>
      <c r="E25" s="369"/>
      <c r="F25" s="229">
        <f t="shared" si="1"/>
        <v>0</v>
      </c>
      <c r="G25" s="370"/>
      <c r="H25" s="371"/>
      <c r="I25" s="371"/>
      <c r="J25" s="372"/>
      <c r="K25" s="373"/>
      <c r="L25" s="374"/>
      <c r="M25" s="155" t="str">
        <f t="shared" si="2"/>
        <v/>
      </c>
      <c r="N25" s="216" t="str">
        <f t="shared" si="16"/>
        <v/>
      </c>
      <c r="O25" s="218" t="str">
        <f t="shared" si="17"/>
        <v/>
      </c>
      <c r="P25" s="33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51" t="str">
        <f t="shared" si="3"/>
        <v>Falsch</v>
      </c>
      <c r="AG25" s="51"/>
      <c r="AH25" s="51">
        <f t="shared" si="18"/>
        <v>1</v>
      </c>
      <c r="AI25" s="51" t="str">
        <f t="shared" si="19"/>
        <v/>
      </c>
      <c r="AJ25" s="145" t="str">
        <f t="shared" si="20"/>
        <v/>
      </c>
      <c r="AK25" s="145" t="str">
        <f t="shared" si="4"/>
        <v/>
      </c>
      <c r="AL25" s="142">
        <f t="shared" si="5"/>
        <v>0</v>
      </c>
      <c r="AM25" s="143">
        <f t="shared" si="6"/>
        <v>0</v>
      </c>
      <c r="AN25" s="145">
        <f t="shared" si="21"/>
        <v>0</v>
      </c>
      <c r="AO25" s="145">
        <f t="shared" si="22"/>
        <v>0</v>
      </c>
      <c r="AP25" s="143">
        <f t="shared" si="23"/>
        <v>0</v>
      </c>
      <c r="AQ25" s="145">
        <f t="shared" si="7"/>
        <v>0</v>
      </c>
      <c r="AR25" s="143">
        <f t="shared" si="8"/>
        <v>0</v>
      </c>
      <c r="AS25" s="154">
        <f t="shared" si="24"/>
        <v>0</v>
      </c>
      <c r="AT25" s="154">
        <f t="shared" si="9"/>
        <v>0</v>
      </c>
      <c r="AU25" s="154">
        <f t="shared" si="10"/>
        <v>0</v>
      </c>
      <c r="AV25" s="154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435">
        <f t="shared" si="11"/>
        <v>0</v>
      </c>
      <c r="BJ25" s="436">
        <f t="shared" si="25"/>
        <v>0</v>
      </c>
      <c r="BK25" s="437">
        <f t="shared" si="12"/>
        <v>0</v>
      </c>
      <c r="BL25" s="154">
        <f t="shared" si="13"/>
        <v>0</v>
      </c>
      <c r="BM25" s="154">
        <f t="shared" si="14"/>
        <v>0</v>
      </c>
      <c r="BN25" s="154">
        <f t="shared" si="28"/>
        <v>0</v>
      </c>
      <c r="BO25" s="438"/>
      <c r="BP25" s="445">
        <f t="shared" si="15"/>
        <v>0</v>
      </c>
      <c r="BQ25" s="436">
        <f t="shared" si="26"/>
        <v>0</v>
      </c>
      <c r="BR25" s="446">
        <f t="shared" si="27"/>
        <v>0</v>
      </c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24"/>
      <c r="CE25" s="24"/>
      <c r="CF25" s="24"/>
      <c r="CG25" s="24"/>
      <c r="CH25" s="24"/>
      <c r="CI25" s="24"/>
      <c r="CJ25" s="24"/>
      <c r="CK25" s="24"/>
    </row>
    <row r="26" spans="2:89" s="13" customFormat="1" ht="46.5" customHeight="1">
      <c r="B26" s="366"/>
      <c r="C26" s="367"/>
      <c r="D26" s="368"/>
      <c r="E26" s="369"/>
      <c r="F26" s="229">
        <f t="shared" si="1"/>
        <v>0</v>
      </c>
      <c r="G26" s="370"/>
      <c r="H26" s="371"/>
      <c r="I26" s="371"/>
      <c r="J26" s="372"/>
      <c r="K26" s="373"/>
      <c r="L26" s="374"/>
      <c r="M26" s="155" t="str">
        <f t="shared" si="2"/>
        <v/>
      </c>
      <c r="N26" s="216" t="str">
        <f t="shared" si="16"/>
        <v/>
      </c>
      <c r="O26" s="218" t="str">
        <f t="shared" si="17"/>
        <v/>
      </c>
      <c r="P26" s="33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51" t="str">
        <f t="shared" si="3"/>
        <v>Falsch</v>
      </c>
      <c r="AG26" s="51"/>
      <c r="AH26" s="51">
        <f t="shared" si="18"/>
        <v>1</v>
      </c>
      <c r="AI26" s="51" t="str">
        <f t="shared" si="19"/>
        <v/>
      </c>
      <c r="AJ26" s="145" t="str">
        <f t="shared" si="20"/>
        <v/>
      </c>
      <c r="AK26" s="145" t="str">
        <f t="shared" si="4"/>
        <v/>
      </c>
      <c r="AL26" s="142">
        <f t="shared" si="5"/>
        <v>0</v>
      </c>
      <c r="AM26" s="143">
        <f t="shared" si="6"/>
        <v>0</v>
      </c>
      <c r="AN26" s="145">
        <f t="shared" si="21"/>
        <v>0</v>
      </c>
      <c r="AO26" s="145">
        <f t="shared" si="22"/>
        <v>0</v>
      </c>
      <c r="AP26" s="143">
        <f t="shared" si="23"/>
        <v>0</v>
      </c>
      <c r="AQ26" s="145">
        <f t="shared" si="7"/>
        <v>0</v>
      </c>
      <c r="AR26" s="143">
        <f t="shared" si="8"/>
        <v>0</v>
      </c>
      <c r="AS26" s="154">
        <f t="shared" si="24"/>
        <v>0</v>
      </c>
      <c r="AT26" s="154">
        <f t="shared" si="9"/>
        <v>0</v>
      </c>
      <c r="AU26" s="154">
        <f t="shared" si="10"/>
        <v>0</v>
      </c>
      <c r="AV26" s="154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435">
        <f t="shared" si="11"/>
        <v>0</v>
      </c>
      <c r="BJ26" s="436">
        <f t="shared" si="25"/>
        <v>0</v>
      </c>
      <c r="BK26" s="437">
        <f t="shared" si="12"/>
        <v>0</v>
      </c>
      <c r="BL26" s="154">
        <f t="shared" si="13"/>
        <v>0</v>
      </c>
      <c r="BM26" s="154">
        <f t="shared" si="14"/>
        <v>0</v>
      </c>
      <c r="BN26" s="154">
        <f t="shared" si="28"/>
        <v>0</v>
      </c>
      <c r="BO26" s="438"/>
      <c r="BP26" s="445">
        <f t="shared" si="15"/>
        <v>0</v>
      </c>
      <c r="BQ26" s="436">
        <f t="shared" si="26"/>
        <v>0</v>
      </c>
      <c r="BR26" s="446">
        <f t="shared" si="27"/>
        <v>0</v>
      </c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24"/>
      <c r="CE26" s="24"/>
      <c r="CF26" s="24"/>
      <c r="CG26" s="24"/>
      <c r="CH26" s="24"/>
      <c r="CI26" s="24"/>
      <c r="CJ26" s="24"/>
      <c r="CK26" s="24"/>
    </row>
    <row r="27" spans="2:89" s="13" customFormat="1" ht="46.5" customHeight="1">
      <c r="B27" s="366"/>
      <c r="C27" s="367"/>
      <c r="D27" s="368"/>
      <c r="E27" s="369"/>
      <c r="F27" s="229">
        <f t="shared" si="1"/>
        <v>0</v>
      </c>
      <c r="G27" s="370"/>
      <c r="H27" s="371"/>
      <c r="I27" s="371"/>
      <c r="J27" s="372"/>
      <c r="K27" s="373"/>
      <c r="L27" s="374"/>
      <c r="M27" s="155" t="str">
        <f t="shared" si="2"/>
        <v/>
      </c>
      <c r="N27" s="216" t="str">
        <f t="shared" si="16"/>
        <v/>
      </c>
      <c r="O27" s="218" t="str">
        <f t="shared" si="17"/>
        <v/>
      </c>
      <c r="P27" s="33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51" t="str">
        <f t="shared" si="3"/>
        <v>Falsch</v>
      </c>
      <c r="AG27" s="51"/>
      <c r="AH27" s="51">
        <f t="shared" si="18"/>
        <v>1</v>
      </c>
      <c r="AI27" s="51" t="str">
        <f t="shared" si="19"/>
        <v/>
      </c>
      <c r="AJ27" s="145" t="str">
        <f t="shared" si="20"/>
        <v/>
      </c>
      <c r="AK27" s="145" t="str">
        <f t="shared" si="4"/>
        <v/>
      </c>
      <c r="AL27" s="142">
        <f t="shared" si="5"/>
        <v>0</v>
      </c>
      <c r="AM27" s="143">
        <f t="shared" si="6"/>
        <v>0</v>
      </c>
      <c r="AN27" s="145">
        <f t="shared" si="21"/>
        <v>0</v>
      </c>
      <c r="AO27" s="145">
        <f t="shared" si="22"/>
        <v>0</v>
      </c>
      <c r="AP27" s="143">
        <f t="shared" si="23"/>
        <v>0</v>
      </c>
      <c r="AQ27" s="145">
        <f t="shared" si="7"/>
        <v>0</v>
      </c>
      <c r="AR27" s="143">
        <f t="shared" si="8"/>
        <v>0</v>
      </c>
      <c r="AS27" s="154">
        <f t="shared" si="24"/>
        <v>0</v>
      </c>
      <c r="AT27" s="154">
        <f t="shared" si="9"/>
        <v>0</v>
      </c>
      <c r="AU27" s="154">
        <f t="shared" si="10"/>
        <v>0</v>
      </c>
      <c r="AV27" s="154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435">
        <f t="shared" si="11"/>
        <v>0</v>
      </c>
      <c r="BJ27" s="436">
        <f t="shared" si="25"/>
        <v>0</v>
      </c>
      <c r="BK27" s="437">
        <f t="shared" si="12"/>
        <v>0</v>
      </c>
      <c r="BL27" s="154">
        <f t="shared" si="13"/>
        <v>0</v>
      </c>
      <c r="BM27" s="154">
        <f t="shared" si="14"/>
        <v>0</v>
      </c>
      <c r="BN27" s="154">
        <f t="shared" si="28"/>
        <v>0</v>
      </c>
      <c r="BO27" s="438"/>
      <c r="BP27" s="445">
        <f t="shared" si="15"/>
        <v>0</v>
      </c>
      <c r="BQ27" s="436">
        <f t="shared" si="26"/>
        <v>0</v>
      </c>
      <c r="BR27" s="446">
        <f t="shared" si="27"/>
        <v>0</v>
      </c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24"/>
      <c r="CE27" s="24"/>
      <c r="CF27" s="24"/>
      <c r="CG27" s="24"/>
      <c r="CH27" s="24"/>
      <c r="CI27" s="24"/>
      <c r="CJ27" s="24"/>
      <c r="CK27" s="24"/>
    </row>
    <row r="28" spans="2:89" s="13" customFormat="1" ht="46.5" customHeight="1">
      <c r="B28" s="366"/>
      <c r="C28" s="367"/>
      <c r="D28" s="368"/>
      <c r="E28" s="369"/>
      <c r="F28" s="229">
        <f t="shared" si="1"/>
        <v>0</v>
      </c>
      <c r="G28" s="370"/>
      <c r="H28" s="371"/>
      <c r="I28" s="371"/>
      <c r="J28" s="372"/>
      <c r="K28" s="373"/>
      <c r="L28" s="374"/>
      <c r="M28" s="155" t="str">
        <f t="shared" si="2"/>
        <v/>
      </c>
      <c r="N28" s="216" t="str">
        <f t="shared" si="16"/>
        <v/>
      </c>
      <c r="O28" s="218" t="str">
        <f t="shared" si="17"/>
        <v/>
      </c>
      <c r="P28" s="33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51" t="str">
        <f t="shared" si="3"/>
        <v>Falsch</v>
      </c>
      <c r="AG28" s="51"/>
      <c r="AH28" s="51">
        <f t="shared" si="18"/>
        <v>1</v>
      </c>
      <c r="AI28" s="51" t="str">
        <f t="shared" si="19"/>
        <v/>
      </c>
      <c r="AJ28" s="145" t="str">
        <f t="shared" si="20"/>
        <v/>
      </c>
      <c r="AK28" s="145" t="str">
        <f t="shared" si="4"/>
        <v/>
      </c>
      <c r="AL28" s="142">
        <f t="shared" si="5"/>
        <v>0</v>
      </c>
      <c r="AM28" s="143">
        <f t="shared" si="6"/>
        <v>0</v>
      </c>
      <c r="AN28" s="145">
        <f t="shared" si="21"/>
        <v>0</v>
      </c>
      <c r="AO28" s="145">
        <f t="shared" si="22"/>
        <v>0</v>
      </c>
      <c r="AP28" s="143">
        <f t="shared" si="23"/>
        <v>0</v>
      </c>
      <c r="AQ28" s="145">
        <f t="shared" si="7"/>
        <v>0</v>
      </c>
      <c r="AR28" s="143">
        <f t="shared" si="8"/>
        <v>0</v>
      </c>
      <c r="AS28" s="154">
        <f t="shared" si="24"/>
        <v>0</v>
      </c>
      <c r="AT28" s="154">
        <f t="shared" si="9"/>
        <v>0</v>
      </c>
      <c r="AU28" s="154">
        <f t="shared" si="10"/>
        <v>0</v>
      </c>
      <c r="AV28" s="154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435">
        <f t="shared" si="11"/>
        <v>0</v>
      </c>
      <c r="BJ28" s="436">
        <f t="shared" si="25"/>
        <v>0</v>
      </c>
      <c r="BK28" s="437">
        <f t="shared" si="12"/>
        <v>0</v>
      </c>
      <c r="BL28" s="154">
        <f t="shared" si="13"/>
        <v>0</v>
      </c>
      <c r="BM28" s="154">
        <f t="shared" si="14"/>
        <v>0</v>
      </c>
      <c r="BN28" s="154">
        <f t="shared" si="28"/>
        <v>0</v>
      </c>
      <c r="BO28" s="438"/>
      <c r="BP28" s="445">
        <f t="shared" si="15"/>
        <v>0</v>
      </c>
      <c r="BQ28" s="436">
        <f t="shared" si="26"/>
        <v>0</v>
      </c>
      <c r="BR28" s="446">
        <f t="shared" si="27"/>
        <v>0</v>
      </c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24"/>
      <c r="CE28" s="24"/>
      <c r="CF28" s="24"/>
      <c r="CG28" s="24"/>
      <c r="CH28" s="24"/>
      <c r="CI28" s="24"/>
      <c r="CJ28" s="24"/>
      <c r="CK28" s="24"/>
    </row>
    <row r="29" spans="2:89" s="13" customFormat="1" ht="46.5" customHeight="1">
      <c r="B29" s="366"/>
      <c r="C29" s="367"/>
      <c r="D29" s="368"/>
      <c r="E29" s="369"/>
      <c r="F29" s="229">
        <f t="shared" si="1"/>
        <v>0</v>
      </c>
      <c r="G29" s="370"/>
      <c r="H29" s="371"/>
      <c r="I29" s="371"/>
      <c r="J29" s="372"/>
      <c r="K29" s="373"/>
      <c r="L29" s="374"/>
      <c r="M29" s="155" t="str">
        <f t="shared" si="2"/>
        <v/>
      </c>
      <c r="N29" s="216" t="str">
        <f t="shared" si="16"/>
        <v/>
      </c>
      <c r="O29" s="218" t="str">
        <f t="shared" si="17"/>
        <v/>
      </c>
      <c r="P29" s="33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51" t="str">
        <f t="shared" si="3"/>
        <v>Falsch</v>
      </c>
      <c r="AG29" s="51"/>
      <c r="AH29" s="51">
        <f t="shared" si="18"/>
        <v>1</v>
      </c>
      <c r="AI29" s="51" t="str">
        <f t="shared" si="19"/>
        <v/>
      </c>
      <c r="AJ29" s="145" t="str">
        <f t="shared" si="20"/>
        <v/>
      </c>
      <c r="AK29" s="145" t="str">
        <f t="shared" si="4"/>
        <v/>
      </c>
      <c r="AL29" s="142">
        <f t="shared" si="5"/>
        <v>0</v>
      </c>
      <c r="AM29" s="143">
        <f t="shared" si="6"/>
        <v>0</v>
      </c>
      <c r="AN29" s="145">
        <f t="shared" si="21"/>
        <v>0</v>
      </c>
      <c r="AO29" s="145">
        <f t="shared" si="22"/>
        <v>0</v>
      </c>
      <c r="AP29" s="143">
        <f t="shared" si="23"/>
        <v>0</v>
      </c>
      <c r="AQ29" s="145">
        <f t="shared" si="7"/>
        <v>0</v>
      </c>
      <c r="AR29" s="143">
        <f t="shared" si="8"/>
        <v>0</v>
      </c>
      <c r="AS29" s="154">
        <f t="shared" si="24"/>
        <v>0</v>
      </c>
      <c r="AT29" s="154">
        <f t="shared" si="9"/>
        <v>0</v>
      </c>
      <c r="AU29" s="154">
        <f t="shared" si="10"/>
        <v>0</v>
      </c>
      <c r="AV29" s="154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435">
        <f t="shared" si="11"/>
        <v>0</v>
      </c>
      <c r="BJ29" s="436">
        <f t="shared" si="25"/>
        <v>0</v>
      </c>
      <c r="BK29" s="437">
        <f t="shared" si="12"/>
        <v>0</v>
      </c>
      <c r="BL29" s="154">
        <f t="shared" si="13"/>
        <v>0</v>
      </c>
      <c r="BM29" s="154">
        <f t="shared" si="14"/>
        <v>0</v>
      </c>
      <c r="BN29" s="154">
        <f t="shared" si="28"/>
        <v>0</v>
      </c>
      <c r="BO29" s="438"/>
      <c r="BP29" s="445">
        <f t="shared" si="15"/>
        <v>0</v>
      </c>
      <c r="BQ29" s="436">
        <f t="shared" si="26"/>
        <v>0</v>
      </c>
      <c r="BR29" s="446">
        <f t="shared" si="27"/>
        <v>0</v>
      </c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24"/>
      <c r="CE29" s="24"/>
      <c r="CF29" s="24"/>
      <c r="CG29" s="24"/>
      <c r="CH29" s="24"/>
      <c r="CI29" s="24"/>
      <c r="CJ29" s="24"/>
      <c r="CK29" s="24"/>
    </row>
    <row r="30" spans="2:89" s="13" customFormat="1" ht="46.5" customHeight="1">
      <c r="B30" s="366"/>
      <c r="C30" s="367"/>
      <c r="D30" s="368"/>
      <c r="E30" s="369"/>
      <c r="F30" s="229">
        <f t="shared" si="1"/>
        <v>0</v>
      </c>
      <c r="G30" s="370"/>
      <c r="H30" s="371"/>
      <c r="I30" s="371"/>
      <c r="J30" s="372"/>
      <c r="K30" s="373"/>
      <c r="L30" s="374"/>
      <c r="M30" s="155" t="str">
        <f t="shared" si="2"/>
        <v/>
      </c>
      <c r="N30" s="216" t="str">
        <f t="shared" si="16"/>
        <v/>
      </c>
      <c r="O30" s="218" t="str">
        <f t="shared" si="17"/>
        <v/>
      </c>
      <c r="P30" s="33"/>
      <c r="Q30" s="497" t="s">
        <v>222</v>
      </c>
      <c r="R30" s="497"/>
      <c r="S30" s="497"/>
      <c r="T30" s="497"/>
      <c r="U30" s="497"/>
      <c r="V30" s="497"/>
      <c r="W30" s="16"/>
      <c r="X30" s="16"/>
      <c r="Y30" s="16"/>
      <c r="Z30" s="16"/>
      <c r="AA30" s="16"/>
      <c r="AB30" s="16"/>
      <c r="AC30" s="16"/>
      <c r="AD30" s="16"/>
      <c r="AE30" s="16"/>
      <c r="AF30" s="51" t="str">
        <f t="shared" si="3"/>
        <v>Falsch</v>
      </c>
      <c r="AG30" s="51"/>
      <c r="AH30" s="51">
        <f t="shared" si="18"/>
        <v>1</v>
      </c>
      <c r="AI30" s="51" t="str">
        <f t="shared" si="19"/>
        <v/>
      </c>
      <c r="AJ30" s="145" t="str">
        <f t="shared" si="20"/>
        <v/>
      </c>
      <c r="AK30" s="145" t="str">
        <f t="shared" si="4"/>
        <v/>
      </c>
      <c r="AL30" s="142">
        <f t="shared" si="5"/>
        <v>0</v>
      </c>
      <c r="AM30" s="143">
        <f t="shared" si="6"/>
        <v>0</v>
      </c>
      <c r="AN30" s="145">
        <f t="shared" si="21"/>
        <v>0</v>
      </c>
      <c r="AO30" s="145">
        <f t="shared" si="22"/>
        <v>0</v>
      </c>
      <c r="AP30" s="143">
        <f t="shared" si="23"/>
        <v>0</v>
      </c>
      <c r="AQ30" s="145">
        <f t="shared" si="7"/>
        <v>0</v>
      </c>
      <c r="AR30" s="143">
        <f t="shared" si="8"/>
        <v>0</v>
      </c>
      <c r="AS30" s="154">
        <f t="shared" si="24"/>
        <v>0</v>
      </c>
      <c r="AT30" s="154">
        <f t="shared" si="9"/>
        <v>0</v>
      </c>
      <c r="AU30" s="154">
        <f t="shared" si="10"/>
        <v>0</v>
      </c>
      <c r="AV30" s="154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435">
        <f t="shared" si="11"/>
        <v>0</v>
      </c>
      <c r="BJ30" s="436">
        <f t="shared" si="25"/>
        <v>0</v>
      </c>
      <c r="BK30" s="437">
        <f t="shared" si="12"/>
        <v>0</v>
      </c>
      <c r="BL30" s="154">
        <f t="shared" si="13"/>
        <v>0</v>
      </c>
      <c r="BM30" s="154">
        <f t="shared" si="14"/>
        <v>0</v>
      </c>
      <c r="BN30" s="154">
        <f t="shared" si="28"/>
        <v>0</v>
      </c>
      <c r="BO30" s="438"/>
      <c r="BP30" s="445">
        <f t="shared" si="15"/>
        <v>0</v>
      </c>
      <c r="BQ30" s="436">
        <f t="shared" si="26"/>
        <v>0</v>
      </c>
      <c r="BR30" s="446">
        <f t="shared" si="27"/>
        <v>0</v>
      </c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24"/>
      <c r="CE30" s="24"/>
      <c r="CF30" s="24"/>
      <c r="CG30" s="24"/>
      <c r="CH30" s="24"/>
      <c r="CI30" s="24"/>
      <c r="CJ30" s="24"/>
      <c r="CK30" s="24"/>
    </row>
    <row r="31" spans="2:89" s="13" customFormat="1" ht="46.5" customHeight="1">
      <c r="B31" s="366"/>
      <c r="C31" s="367"/>
      <c r="D31" s="368"/>
      <c r="E31" s="369"/>
      <c r="F31" s="229">
        <f t="shared" si="1"/>
        <v>0</v>
      </c>
      <c r="G31" s="370"/>
      <c r="H31" s="371"/>
      <c r="I31" s="371"/>
      <c r="J31" s="372"/>
      <c r="K31" s="373"/>
      <c r="L31" s="374"/>
      <c r="M31" s="155" t="str">
        <f t="shared" si="2"/>
        <v/>
      </c>
      <c r="N31" s="216" t="str">
        <f>IF(OR(AH31=0,D31=""),"",M31*C31)</f>
        <v/>
      </c>
      <c r="O31" s="218" t="str">
        <f>IF(OR(AH31=0,D31=""),"",PI()*D31^2/4*N31*7.85/1000)</f>
        <v/>
      </c>
      <c r="P31" s="33"/>
      <c r="Q31" s="485" t="s">
        <v>234</v>
      </c>
      <c r="R31" s="485"/>
      <c r="S31" s="485"/>
      <c r="T31" s="485"/>
      <c r="U31" s="485"/>
      <c r="V31" s="485"/>
      <c r="W31" s="16"/>
      <c r="X31" s="16"/>
      <c r="Y31" s="16"/>
      <c r="Z31" s="16"/>
      <c r="AA31" s="16"/>
      <c r="AB31" s="16"/>
      <c r="AC31" s="16"/>
      <c r="AD31" s="16"/>
      <c r="AE31" s="16"/>
      <c r="AF31" s="51" t="str">
        <f t="shared" si="3"/>
        <v>Falsch</v>
      </c>
      <c r="AG31" s="51"/>
      <c r="AH31" s="51">
        <f t="shared" si="18"/>
        <v>1</v>
      </c>
      <c r="AI31" s="51" t="str">
        <f t="shared" si="19"/>
        <v/>
      </c>
      <c r="AJ31" s="138" t="str">
        <f t="shared" si="20"/>
        <v/>
      </c>
      <c r="AK31" s="138" t="str">
        <f t="shared" si="4"/>
        <v/>
      </c>
      <c r="AL31" s="142">
        <f t="shared" si="5"/>
        <v>0</v>
      </c>
      <c r="AM31" s="143">
        <f t="shared" si="6"/>
        <v>0</v>
      </c>
      <c r="AN31" s="145">
        <f t="shared" si="21"/>
        <v>0</v>
      </c>
      <c r="AO31" s="145">
        <f t="shared" si="22"/>
        <v>0</v>
      </c>
      <c r="AP31" s="143">
        <f t="shared" si="23"/>
        <v>0</v>
      </c>
      <c r="AQ31" s="145">
        <f t="shared" si="7"/>
        <v>0</v>
      </c>
      <c r="AR31" s="143">
        <f t="shared" si="8"/>
        <v>0</v>
      </c>
      <c r="AS31" s="154">
        <f t="shared" si="24"/>
        <v>0</v>
      </c>
      <c r="AT31" s="154">
        <f t="shared" si="9"/>
        <v>0</v>
      </c>
      <c r="AU31" s="154">
        <f t="shared" si="10"/>
        <v>0</v>
      </c>
      <c r="AV31" s="154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439">
        <f t="shared" si="11"/>
        <v>0</v>
      </c>
      <c r="BJ31" s="440">
        <f t="shared" si="25"/>
        <v>0</v>
      </c>
      <c r="BK31" s="441">
        <f t="shared" si="12"/>
        <v>0</v>
      </c>
      <c r="BL31" s="154">
        <f t="shared" si="13"/>
        <v>0</v>
      </c>
      <c r="BM31" s="154">
        <f t="shared" si="14"/>
        <v>0</v>
      </c>
      <c r="BN31" s="154">
        <f t="shared" si="28"/>
        <v>0</v>
      </c>
      <c r="BO31" s="438"/>
      <c r="BP31" s="447">
        <f t="shared" si="15"/>
        <v>0</v>
      </c>
      <c r="BQ31" s="440">
        <f t="shared" si="26"/>
        <v>0</v>
      </c>
      <c r="BR31" s="448">
        <f t="shared" si="27"/>
        <v>0</v>
      </c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24"/>
      <c r="CE31" s="24"/>
      <c r="CF31" s="24"/>
      <c r="CG31" s="24"/>
      <c r="CH31" s="24"/>
      <c r="CI31" s="24"/>
      <c r="CJ31" s="24"/>
      <c r="CK31" s="24"/>
    </row>
    <row r="32" spans="2:89" s="13" customFormat="1" ht="18" customHeight="1">
      <c r="C32" s="157"/>
      <c r="D32" s="157"/>
      <c r="E32" s="157"/>
      <c r="F32" s="157"/>
      <c r="G32" s="484" t="s">
        <v>145</v>
      </c>
      <c r="H32" s="484"/>
      <c r="I32" s="147" t="str">
        <f>AL32&amp;AN32&amp;AQ32&amp;AS32</f>
        <v/>
      </c>
      <c r="K32" s="146"/>
      <c r="L32" s="146"/>
      <c r="N32" s="217">
        <f>SUM(N22:N31)</f>
        <v>0</v>
      </c>
      <c r="O32" s="219">
        <f>SUM(O22:O31)</f>
        <v>0</v>
      </c>
      <c r="P32" s="3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3"/>
      <c r="AG32" s="16"/>
      <c r="AH32" s="16"/>
      <c r="AI32" s="16"/>
      <c r="AJ32" s="16"/>
      <c r="AK32" s="16"/>
      <c r="AL32" s="478" t="str">
        <f>IF((SUM(AL22:AM31)&gt;0),SUM(AL22:AM31)&amp;" fitetages","")</f>
        <v/>
      </c>
      <c r="AM32" s="478"/>
      <c r="AN32" s="476" t="str">
        <f>IF((SUM(AN22:AP31)&gt;1),", "&amp;SUM(AN22:AP31)&amp;" coupleurs",IF((SUM(AN22:AP31)&gt;0),", "&amp;SUM(AN22:AP31)&amp;" coupleur",""))</f>
        <v/>
      </c>
      <c r="AO32" s="476"/>
      <c r="AP32" s="476"/>
      <c r="AQ32" s="478" t="str">
        <f>IF((SUM(AQ22:AR31)&gt;1),", "&amp;SUM(AQ22:AR31)&amp;" ancrages",IF((SUM(AQ22:AR31)&gt;0),", "&amp;SUM(AQ22:AR31)&amp;" ancrage",""))</f>
        <v/>
      </c>
      <c r="AR32" s="478"/>
      <c r="AS32" s="17" t="str">
        <f>IF((SUM(AS22:AS31)&gt;1),", "&amp;SUM(AS22:AS31)&amp;" NL",IF((SUM(AS22:AS31)&gt;0),", "&amp;SUM(AS22:AS31)&amp;" NL",""))</f>
        <v/>
      </c>
      <c r="AT32" s="154"/>
      <c r="AU32" s="154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54"/>
      <c r="BJ32" s="154"/>
      <c r="BK32" s="154"/>
      <c r="BL32" s="154"/>
      <c r="BM32" s="154"/>
      <c r="BN32" s="154"/>
      <c r="BO32" s="154"/>
      <c r="BP32" s="154">
        <f>IF(SUM(BP22:BP31)&gt;=1,1,0)</f>
        <v>0</v>
      </c>
      <c r="BQ32" s="154">
        <f t="shared" ref="BQ32:BR32" si="29">IF(SUM(BQ22:BQ31)&gt;=1,1,0)</f>
        <v>0</v>
      </c>
      <c r="BR32" s="154">
        <f t="shared" si="29"/>
        <v>0</v>
      </c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24"/>
      <c r="CE32" s="24"/>
      <c r="CF32" s="24"/>
      <c r="CG32" s="24"/>
      <c r="CH32" s="24"/>
      <c r="CI32" s="24"/>
      <c r="CJ32" s="24"/>
      <c r="CK32" s="24"/>
    </row>
    <row r="33" spans="2:89" s="13" customFormat="1" ht="24.75" customHeight="1">
      <c r="B33" s="158" t="s">
        <v>146</v>
      </c>
      <c r="C33" s="158"/>
      <c r="D33" s="158"/>
      <c r="E33" s="158"/>
      <c r="F33" s="158"/>
      <c r="G33" s="35"/>
      <c r="H33" s="35"/>
      <c r="I33" s="35"/>
      <c r="J33" s="35"/>
      <c r="K33" s="35"/>
      <c r="L33" s="12"/>
      <c r="M33" s="12"/>
      <c r="N33" s="1"/>
      <c r="O33" s="12"/>
      <c r="P33" s="3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7"/>
      <c r="AR33" s="17"/>
      <c r="AS33" s="17"/>
      <c r="AT33" s="154"/>
      <c r="AU33" s="154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24"/>
      <c r="CE33" s="24"/>
      <c r="CF33" s="24"/>
      <c r="CG33" s="24"/>
      <c r="CH33" s="24"/>
      <c r="CI33" s="24"/>
      <c r="CJ33" s="24"/>
      <c r="CK33" s="24"/>
    </row>
    <row r="34" spans="2:89" s="13" customFormat="1" ht="24" customHeight="1">
      <c r="B34" s="34" t="s">
        <v>147</v>
      </c>
      <c r="C34" s="35"/>
      <c r="D34" s="35"/>
      <c r="E34" s="35"/>
      <c r="F34" s="34" t="s">
        <v>227</v>
      </c>
      <c r="H34" s="36"/>
      <c r="I34" s="36"/>
      <c r="J34" s="34" t="s">
        <v>228</v>
      </c>
      <c r="L34" s="36"/>
      <c r="M34" s="467" t="s">
        <v>229</v>
      </c>
      <c r="O34" s="12"/>
      <c r="P34" s="3"/>
      <c r="Q34" s="19"/>
      <c r="R34" s="3"/>
      <c r="S34" s="3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3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7"/>
      <c r="AR34" s="17"/>
      <c r="AS34" s="17"/>
      <c r="AT34" s="154"/>
      <c r="AU34" s="154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24"/>
      <c r="CE34" s="24"/>
      <c r="CF34" s="24"/>
      <c r="CG34" s="24"/>
      <c r="CH34" s="24"/>
      <c r="CI34" s="24"/>
      <c r="CJ34" s="24"/>
      <c r="CK34" s="24"/>
    </row>
    <row r="35" spans="2:89" s="13" customFormat="1" ht="20.100000000000001" customHeight="1">
      <c r="B35" s="150"/>
      <c r="C35" s="35"/>
      <c r="D35" s="35"/>
      <c r="E35" s="35"/>
      <c r="F35" s="35"/>
      <c r="G35" s="150"/>
      <c r="H35" s="37"/>
      <c r="I35" s="37"/>
      <c r="J35" s="37"/>
      <c r="K35" s="37"/>
      <c r="L35" s="37"/>
      <c r="M35" s="34"/>
      <c r="N35" s="39"/>
      <c r="O35" s="39"/>
      <c r="P35" s="3"/>
      <c r="Q35" s="21"/>
      <c r="R35" s="53"/>
      <c r="S35" s="53"/>
      <c r="T35" s="53"/>
      <c r="U35" s="53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3"/>
      <c r="AG35" s="16"/>
      <c r="AH35" s="16"/>
      <c r="AI35" s="16"/>
      <c r="AJ35" s="16"/>
      <c r="AK35" s="16"/>
      <c r="AL35" s="16"/>
      <c r="AM35" s="16"/>
      <c r="AN35" s="16"/>
      <c r="AO35" s="16"/>
      <c r="AP35" s="17"/>
      <c r="AQ35" s="17"/>
      <c r="AR35" s="17"/>
      <c r="AS35" s="17"/>
      <c r="AT35" s="154"/>
      <c r="AU35" s="154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24"/>
      <c r="CE35" s="24"/>
      <c r="CF35" s="24"/>
      <c r="CG35" s="24"/>
      <c r="CH35" s="24"/>
      <c r="CI35" s="24"/>
      <c r="CJ35" s="24"/>
      <c r="CK35" s="24"/>
    </row>
    <row r="36" spans="2:89" s="13" customFormat="1" ht="30.75" customHeight="1">
      <c r="B36" s="34"/>
      <c r="C36" s="35"/>
      <c r="D36" s="35"/>
      <c r="E36" s="35"/>
      <c r="F36" s="35"/>
      <c r="G36" s="34"/>
      <c r="H36" s="37"/>
      <c r="I36" s="37"/>
      <c r="J36" s="37"/>
      <c r="K36" s="37"/>
      <c r="L36" s="37"/>
      <c r="M36" s="150"/>
      <c r="N36" s="36"/>
      <c r="O36" s="36"/>
      <c r="P36" s="3"/>
      <c r="R36" s="53"/>
      <c r="S36" s="53"/>
      <c r="T36" s="53"/>
      <c r="U36" s="53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3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7"/>
      <c r="AR36" s="17"/>
      <c r="AS36" s="17"/>
      <c r="AT36" s="154"/>
      <c r="AU36" s="154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24"/>
      <c r="CE36" s="24"/>
      <c r="CF36" s="24"/>
      <c r="CG36" s="24"/>
      <c r="CH36" s="24"/>
      <c r="CI36" s="24"/>
      <c r="CJ36" s="24"/>
      <c r="CK36" s="24"/>
    </row>
    <row r="37" spans="2:89" s="13" customFormat="1" ht="39.75" customHeight="1">
      <c r="B37" s="151" t="s">
        <v>148</v>
      </c>
      <c r="C37" s="148"/>
      <c r="D37" s="38"/>
      <c r="E37" s="148"/>
      <c r="F37" s="148"/>
      <c r="G37" s="38"/>
      <c r="H37" s="38"/>
      <c r="I37" s="38"/>
      <c r="J37" s="38"/>
      <c r="K37" s="38"/>
      <c r="L37" s="468" t="s">
        <v>230</v>
      </c>
      <c r="M37" s="38"/>
      <c r="O37" s="149"/>
      <c r="P37" s="3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3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7"/>
      <c r="AR37" s="17"/>
      <c r="AS37" s="17"/>
      <c r="AT37" s="154"/>
      <c r="AU37" s="154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24"/>
      <c r="CE37" s="24"/>
      <c r="CF37" s="24"/>
      <c r="CG37" s="24"/>
      <c r="CH37" s="24"/>
      <c r="CI37" s="24"/>
      <c r="CJ37" s="24"/>
      <c r="CK37" s="24"/>
    </row>
    <row r="38" spans="2:89" s="12" customFormat="1" ht="24" customHeight="1">
      <c r="B38" s="486" t="s">
        <v>216</v>
      </c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38"/>
      <c r="O38" s="38"/>
      <c r="P38" s="3"/>
      <c r="Q38" s="3"/>
      <c r="R38" s="3"/>
      <c r="S38" s="3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"/>
      <c r="AG38" s="16"/>
      <c r="AH38" s="16"/>
      <c r="AI38" s="16"/>
      <c r="AJ38" s="16"/>
      <c r="AK38" s="16"/>
      <c r="AL38" s="16"/>
      <c r="AM38" s="16"/>
      <c r="AN38" s="16"/>
      <c r="AO38" s="16"/>
      <c r="AP38" s="17"/>
      <c r="AQ38" s="17"/>
      <c r="AR38" s="17"/>
      <c r="AS38" s="17"/>
      <c r="AT38" s="154"/>
      <c r="AU38" s="154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24"/>
      <c r="CE38" s="24"/>
      <c r="CF38" s="24"/>
      <c r="CG38" s="24"/>
      <c r="CH38" s="24"/>
      <c r="CI38" s="24"/>
      <c r="CJ38" s="24"/>
      <c r="CK38" s="24"/>
    </row>
    <row r="39" spans="2:89" s="12" customFormat="1" ht="14.25" customHeight="1">
      <c r="B39" s="241"/>
      <c r="C39" s="241"/>
      <c r="D39" s="241"/>
      <c r="E39" s="241"/>
      <c r="F39" s="241"/>
      <c r="G39" s="241"/>
      <c r="H39" s="241"/>
      <c r="I39" s="226"/>
      <c r="J39" s="226"/>
      <c r="K39" s="226"/>
      <c r="L39" s="226"/>
      <c r="M39" s="38"/>
      <c r="N39" s="38"/>
      <c r="O39" s="465" t="s">
        <v>231</v>
      </c>
      <c r="P39" s="3"/>
      <c r="Q39" s="3"/>
      <c r="R39" s="3"/>
      <c r="S39" s="3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3"/>
      <c r="AG39" s="16"/>
      <c r="AH39" s="16"/>
      <c r="AI39" s="16"/>
      <c r="AJ39" s="16"/>
      <c r="AK39" s="16"/>
      <c r="AL39" s="16"/>
      <c r="AM39" s="16"/>
      <c r="AN39" s="16"/>
      <c r="AO39" s="16"/>
      <c r="AP39" s="17"/>
      <c r="AQ39" s="17"/>
      <c r="AR39" s="17"/>
      <c r="AS39" s="17"/>
      <c r="AT39" s="154"/>
      <c r="AU39" s="154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24"/>
      <c r="CE39" s="24"/>
      <c r="CF39" s="24"/>
      <c r="CG39" s="24"/>
      <c r="CH39" s="24"/>
      <c r="CI39" s="24"/>
      <c r="CJ39" s="24"/>
      <c r="CK39" s="24"/>
    </row>
    <row r="40" spans="2:89" s="12" customFormat="1" ht="20.100000000000001" customHeight="1">
      <c r="B40" s="34"/>
      <c r="C40" s="35"/>
      <c r="D40" s="35"/>
      <c r="E40" s="35"/>
      <c r="F40" s="35"/>
      <c r="H40" s="12" t="s">
        <v>224</v>
      </c>
      <c r="P40" s="3"/>
      <c r="Q40" s="20"/>
      <c r="R40" s="3"/>
      <c r="S40" s="3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"/>
      <c r="AG40" s="16"/>
      <c r="AH40" s="16"/>
      <c r="AI40" s="16"/>
      <c r="AJ40" s="16"/>
      <c r="AK40" s="16"/>
      <c r="AL40" s="16"/>
      <c r="AM40" s="16"/>
      <c r="AN40" s="16"/>
      <c r="AO40" s="16"/>
      <c r="AP40" s="17"/>
      <c r="AQ40" s="17"/>
      <c r="AR40" s="17"/>
      <c r="AS40" s="17"/>
      <c r="AT40" s="154"/>
      <c r="AU40" s="154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24"/>
      <c r="CE40" s="24"/>
      <c r="CF40" s="24"/>
      <c r="CG40" s="24"/>
      <c r="CH40" s="24"/>
      <c r="CI40" s="24"/>
      <c r="CJ40" s="24"/>
      <c r="CK40" s="24"/>
    </row>
    <row r="41" spans="2:89" s="12" customFormat="1" ht="35.25" customHeight="1">
      <c r="G41" s="41"/>
      <c r="H41" s="25"/>
      <c r="I41" s="25"/>
      <c r="K41" s="25"/>
      <c r="L41" s="224"/>
      <c r="M41" s="225"/>
      <c r="P41" s="3"/>
      <c r="Q41" s="3"/>
      <c r="R41" s="3"/>
      <c r="S41" s="3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3"/>
      <c r="AG41" s="16"/>
      <c r="AH41" s="16"/>
      <c r="AI41" s="16"/>
      <c r="AJ41" s="16"/>
      <c r="AK41" s="16"/>
      <c r="AL41" s="16"/>
      <c r="AM41" s="16"/>
      <c r="AN41" s="16"/>
      <c r="AO41" s="16"/>
      <c r="AP41" s="17"/>
      <c r="AQ41" s="17"/>
      <c r="AR41" s="17"/>
      <c r="AS41" s="17"/>
      <c r="AT41" s="154"/>
      <c r="AU41" s="154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24"/>
      <c r="CE41" s="24"/>
      <c r="CF41" s="24"/>
      <c r="CG41" s="24"/>
      <c r="CH41" s="24"/>
      <c r="CI41" s="24"/>
      <c r="CJ41" s="24"/>
      <c r="CK41" s="24"/>
    </row>
    <row r="42" spans="2:89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AT42" s="154"/>
      <c r="AU42" s="154"/>
    </row>
    <row r="43" spans="2:89" ht="15.75">
      <c r="B43" s="82" t="s">
        <v>149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83"/>
      <c r="N43" s="83"/>
      <c r="O43" s="83"/>
      <c r="AT43" s="154"/>
      <c r="AU43" s="154"/>
    </row>
    <row r="44" spans="2:89">
      <c r="B44" s="67" t="s">
        <v>0</v>
      </c>
      <c r="C44" s="84" t="s">
        <v>135</v>
      </c>
      <c r="D44" s="84" t="s">
        <v>139</v>
      </c>
      <c r="E44" s="85" t="s">
        <v>140</v>
      </c>
      <c r="F44" s="228" t="s">
        <v>135</v>
      </c>
      <c r="G44" s="482" t="s">
        <v>211</v>
      </c>
      <c r="H44" s="511"/>
      <c r="I44" s="511"/>
      <c r="J44" s="512"/>
      <c r="K44" s="482" t="s">
        <v>138</v>
      </c>
      <c r="L44" s="483"/>
      <c r="M44" s="86" t="s">
        <v>141</v>
      </c>
      <c r="N44" s="84" t="s">
        <v>141</v>
      </c>
      <c r="O44" s="87" t="s">
        <v>144</v>
      </c>
      <c r="P44" s="83"/>
      <c r="AT44" s="154"/>
      <c r="AU44" s="154"/>
    </row>
    <row r="45" spans="2:89">
      <c r="B45" s="67"/>
      <c r="C45" s="84" t="s">
        <v>136</v>
      </c>
      <c r="D45" s="84" t="s">
        <v>54</v>
      </c>
      <c r="E45" s="85" t="s">
        <v>137</v>
      </c>
      <c r="F45" s="228" t="s">
        <v>88</v>
      </c>
      <c r="G45" s="88" t="s">
        <v>73</v>
      </c>
      <c r="H45" s="84" t="s">
        <v>35</v>
      </c>
      <c r="I45" s="84" t="s">
        <v>36</v>
      </c>
      <c r="J45" s="89" t="s">
        <v>37</v>
      </c>
      <c r="K45" s="90" t="s">
        <v>47</v>
      </c>
      <c r="L45" s="91" t="s">
        <v>48</v>
      </c>
      <c r="M45" s="86" t="s">
        <v>142</v>
      </c>
      <c r="N45" s="84" t="s">
        <v>143</v>
      </c>
      <c r="O45" s="87" t="s">
        <v>2</v>
      </c>
      <c r="P45" s="83"/>
      <c r="AT45" s="154"/>
      <c r="AU45" s="154"/>
    </row>
    <row r="46" spans="2:89" ht="48.75" customHeight="1">
      <c r="B46" s="92" t="s">
        <v>212</v>
      </c>
      <c r="C46" s="93">
        <v>10</v>
      </c>
      <c r="D46" s="93">
        <v>20</v>
      </c>
      <c r="E46" s="375" t="s">
        <v>8</v>
      </c>
      <c r="F46" s="229">
        <f>IF(D46="",0,IF(OR(E46="HNL BLS-100",E46="HNL LCE-100",E46="HNL BLS-150",E46="HNL LCE-150",E46="HNL BLS-200",E46="HNL LCE-200",E46="SNL BLS-100",E46="SNL BLS-150",E46="SNL BLS-200",E46="SNL LCE-100",E46="SNL LCE-150",E46="SNL LCE-200"),BJ46,0))</f>
        <v>0</v>
      </c>
      <c r="G46" s="94" t="s">
        <v>49</v>
      </c>
      <c r="H46" s="95">
        <v>100</v>
      </c>
      <c r="I46" s="95">
        <v>50</v>
      </c>
      <c r="J46" s="96"/>
      <c r="K46" s="97" t="s">
        <v>40</v>
      </c>
      <c r="L46" s="98" t="s">
        <v>41</v>
      </c>
      <c r="M46" s="156">
        <f>(H46+I46+J46+AU46+AV46)/100</f>
        <v>1.5</v>
      </c>
      <c r="N46" s="99">
        <f t="shared" ref="N46" si="30">M46*C46</f>
        <v>15</v>
      </c>
      <c r="O46" s="100">
        <f>PI()*D46^2/4*N46*7.85/1000</f>
        <v>36.992253496019813</v>
      </c>
      <c r="P46" s="83"/>
      <c r="AT46" s="154">
        <f>IF(AND(K46="ehd2",(H46+I46+J46)&lt;&gt;0),(HLOOKUP(D46,$AW$20:$BG$21,2)),0)</f>
        <v>0</v>
      </c>
      <c r="AU46" s="154"/>
      <c r="BI46" s="232">
        <f>IF(OR(E46="HNL BLS-100",E46="HNL BLS-150",E46="HNL BLS-200",E46="HNL LCE-100",E46="HNL LCE-150",E46="HNL LCE-200",E46="SNL BLS-100",E46="SNL BLS-150",E46="SNL BLS-200",E46="SNL LCE-100",E46="SNL LCE-150",E46="SNL LCE-200"),C46,0)</f>
        <v>0</v>
      </c>
      <c r="BJ46" s="233">
        <f>ROUNDUP(IF(BK46=0,BI46,IF(OR(E46="HNL BLS-100",E46="HNL LCE-100",E46="SNL BLS-100",E46="SNL LCE-100"),BI46/12,IF(OR(E46="HNL BLS-150",E46="HNL LCE-150",E46="SNL BLS-150",E46="SNL LCE-150"),BI46/8,IF(OR(E46="HNL BLS-200",E46="HNL LCE-200",E46="SNL BLS-200",E46="SNL LCE-200"),BI46/6)))),0)</f>
        <v>0</v>
      </c>
      <c r="BK46" s="234">
        <f>IF(OR(M46="",M46=0),0,1)</f>
        <v>1</v>
      </c>
    </row>
    <row r="47" spans="2:89" s="78" customFormat="1" ht="48.75" customHeight="1">
      <c r="B47" s="92" t="s">
        <v>213</v>
      </c>
      <c r="C47" s="93">
        <v>20</v>
      </c>
      <c r="D47" s="93">
        <v>26</v>
      </c>
      <c r="E47" s="375" t="s">
        <v>24</v>
      </c>
      <c r="F47" s="229">
        <f>IF(D47="",0,IF(OR(E47="HNL BLS-100",E47="HNL LCE-100",E47="HNL BLS-150",E47="HNL LCE-150",E47="HNL BLS-200",E47="HNL LCE-200",E47="SNL BLS-100",E47="SNL BLS-150",E47="SNL BLS-200",E47="SNL LCE-100",E47="SNL LCE-150",E47="SNL LCE-200"),BJ47,0))</f>
        <v>0</v>
      </c>
      <c r="G47" s="94" t="s">
        <v>49</v>
      </c>
      <c r="H47" s="95">
        <v>90</v>
      </c>
      <c r="I47" s="95"/>
      <c r="J47" s="96"/>
      <c r="K47" s="97" t="s">
        <v>40</v>
      </c>
      <c r="L47" s="98" t="s">
        <v>52</v>
      </c>
      <c r="M47" s="156">
        <f>(H47+I47+J47+AU47+AV47)/100</f>
        <v>1.29</v>
      </c>
      <c r="N47" s="101">
        <f t="shared" ref="N47" si="31">M47*C47</f>
        <v>25.8</v>
      </c>
      <c r="O47" s="102">
        <f>PI()*D47^2/4*N47*7.85/1000</f>
        <v>107.52908246223039</v>
      </c>
      <c r="P47" s="83"/>
      <c r="AF47" s="103"/>
      <c r="AG47" s="104"/>
      <c r="AH47" s="105"/>
      <c r="AI47" s="462"/>
      <c r="AJ47" s="137"/>
      <c r="AK47" s="137"/>
      <c r="AL47" s="105"/>
      <c r="AM47" s="106"/>
      <c r="AN47" s="106"/>
      <c r="AO47" s="79"/>
      <c r="AP47" s="80"/>
      <c r="AQ47" s="80"/>
      <c r="AR47" s="80"/>
      <c r="AS47" s="80"/>
      <c r="AT47" s="154">
        <f>IF(AND(K47="ehd2",(H47+I47+J47)&lt;&gt;0),(HLOOKUP(D47,$AW$20:$BG$21,2)),0)</f>
        <v>0</v>
      </c>
      <c r="AU47" s="154">
        <f>IF(AND(L47="ehd2",(H47+I47+J47&lt;&gt;0)),HLOOKUP(D47,$AW$20:$BG$21,2),0)</f>
        <v>39</v>
      </c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232">
        <f>IF(OR(E47="HNL BLS-100",E47="HNL BLS-150",E47="HNL BLS-200",E47="HNL LCE-100",E47="HNL LCE-150",E47="HNL LCE-200",E47="SNL BLS-100",E47="SNL BLS-150",E47="SNL BLS-200",E47="SNL LCE-100",E47="SNL LCE-150",E47="SNL LCE-200"),C47,0)</f>
        <v>0</v>
      </c>
      <c r="BJ47" s="233">
        <f>ROUNDUP(IF(BK47=0,BI47,IF(OR(E47="HNL BLS-100",E47="HNL LCE-100",E47="SNL BLS-100",E47="SNL LCE-100"),BI47/12,IF(OR(E47="HNL BLS-150",E47="HNL LCE-150",E47="SNL BLS-150",E47="SNL LCE-150"),BI47/8,IF(OR(E47="HNL BLS-200",E47="HNL LCE-200",E47="SNL BLS-200",E47="SNL LCE-200"),BI47/6)))),0)</f>
        <v>0</v>
      </c>
      <c r="BK47" s="234">
        <f>IF(OR(M47="",M47=0),0,1)</f>
        <v>1</v>
      </c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</row>
    <row r="48" spans="2:89" s="78" customFormat="1" ht="48.75" customHeight="1">
      <c r="B48" s="92" t="s">
        <v>214</v>
      </c>
      <c r="C48" s="93">
        <v>16</v>
      </c>
      <c r="D48" s="93">
        <v>16</v>
      </c>
      <c r="E48" s="375" t="s">
        <v>14</v>
      </c>
      <c r="F48" s="229">
        <f>IF(D48="",0,IF(OR(E48="HNL BLS-100",E48="HNL LCE-100",E48="HNL BLS-150",E48="HNL LCE-150",E48="HNL BLS-200",E48="HNL LCE-200",E48="SNL BLS-100",E48="SNL BLS-150",E48="SNL BLS-200",E48="SNL LCE-100",E48="SNL LCE-150",E48="SNL LCE-200"),BJ48,0))</f>
        <v>2</v>
      </c>
      <c r="G48" s="94" t="s">
        <v>50</v>
      </c>
      <c r="H48" s="95">
        <v>70</v>
      </c>
      <c r="I48" s="95">
        <v>30</v>
      </c>
      <c r="J48" s="96"/>
      <c r="K48" s="97" t="s">
        <v>205</v>
      </c>
      <c r="L48" s="98" t="s">
        <v>40</v>
      </c>
      <c r="M48" s="156">
        <f>(H48+I48+J48+AU48+AV48)/100</f>
        <v>1</v>
      </c>
      <c r="N48" s="101">
        <f t="shared" ref="N48" si="32">M48*C48</f>
        <v>16</v>
      </c>
      <c r="O48" s="102">
        <f>PI()*D48^2/4*N48*7.85/1000</f>
        <v>25.253378386616191</v>
      </c>
      <c r="P48" s="83"/>
      <c r="AF48" s="103"/>
      <c r="AG48" s="104"/>
      <c r="AH48" s="242"/>
      <c r="AI48" s="462"/>
      <c r="AJ48" s="242"/>
      <c r="AK48" s="242"/>
      <c r="AL48" s="242"/>
      <c r="AM48" s="106"/>
      <c r="AN48" s="106"/>
      <c r="AO48" s="79"/>
      <c r="AP48" s="80"/>
      <c r="AQ48" s="80"/>
      <c r="AR48" s="80"/>
      <c r="AS48" s="80"/>
      <c r="AT48" s="154">
        <f>IF(AND(K48="ehd2",(H48+I48+J48)&lt;&gt;0),(HLOOKUP(D48,$AW$20:$BG$21,2)),0)</f>
        <v>0</v>
      </c>
      <c r="AU48" s="154">
        <f>IF(AND(L48="ehd2",(H48+I48+J48&lt;&gt;0)),HLOOKUP(D48,$AW$20:$BG$21,2),0)</f>
        <v>0</v>
      </c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232">
        <f>IF(OR(E48="HNL BLS-100",E48="HNL BLS-150",E48="HNL BLS-200",E48="HNL LCE-100",E48="HNL LCE-150",E48="HNL LCE-200",E48="SNL BLS-100",E48="SNL BLS-150",E48="SNL BLS-200",E48="SNL LCE-100",E48="SNL LCE-150",E48="SNL LCE-200"),C48,0)</f>
        <v>16</v>
      </c>
      <c r="BJ48" s="233">
        <f>ROUNDUP(IF(BK48=0,BI48,IF(OR(E48="HNL BLS-100",E48="HNL LCE-100",E48="SNL BLS-100",E48="SNL LCE-100"),BI48/12,IF(OR(E48="HNL BLS-150",E48="HNL LCE-150",E48="SNL BLS-150",E48="SNL LCE-150"),BI48/8,IF(OR(E48="HNL BLS-200",E48="HNL LCE-200",E48="SNL BLS-200",E48="SNL LCE-200"),BI48/6)))),0)</f>
        <v>2</v>
      </c>
      <c r="BK48" s="234">
        <f>IF(OR(M48="",M48=0),0,1)</f>
        <v>1</v>
      </c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</row>
    <row r="49" spans="2:89" s="78" customFormat="1" ht="48.75" customHeight="1">
      <c r="B49" s="92" t="s">
        <v>215</v>
      </c>
      <c r="C49" s="93">
        <v>16</v>
      </c>
      <c r="D49" s="93">
        <v>16</v>
      </c>
      <c r="E49" s="375" t="s">
        <v>75</v>
      </c>
      <c r="F49" s="229">
        <f>IF(D49="",0,IF(OR(E49="HNL BLS-100",E49="HNL LCE-100",E49="HNL BLS-150",E49="HNL LCE-150",E49="HNL BLS-200",E49="HNL LCE-200",E49="SNL BLS-100",E49="SNL BLS-150",E49="SNL BLS-200",E49="SNL LCE-100",E49="SNL LCE-150",E49="SNL LCE-200"),BJ49,0))</f>
        <v>0</v>
      </c>
      <c r="G49" s="94"/>
      <c r="H49" s="95"/>
      <c r="I49" s="95"/>
      <c r="J49" s="96"/>
      <c r="K49" s="97"/>
      <c r="L49" s="98"/>
      <c r="M49" s="156">
        <f>(H49+I49+J49+AU49+AV49)/100</f>
        <v>0</v>
      </c>
      <c r="N49" s="101">
        <f t="shared" ref="N49" si="33">M49*C49</f>
        <v>0</v>
      </c>
      <c r="O49" s="102">
        <f>PI()*D49^2/4*N49*7.85/1000</f>
        <v>0</v>
      </c>
      <c r="P49" s="83"/>
      <c r="AF49" s="103"/>
      <c r="AG49" s="104"/>
      <c r="AH49" s="242"/>
      <c r="AI49" s="462"/>
      <c r="AJ49" s="242"/>
      <c r="AK49" s="242"/>
      <c r="AL49" s="242"/>
      <c r="AM49" s="106"/>
      <c r="AN49" s="106"/>
      <c r="AO49" s="79"/>
      <c r="AP49" s="80"/>
      <c r="AQ49" s="80"/>
      <c r="AR49" s="80"/>
      <c r="AS49" s="80"/>
      <c r="AT49" s="154">
        <f>IF(AND(K49="ehd2",(H49+I49+J49)&lt;&gt;0),(HLOOKUP(D49,$AW$20:$BG$21,2)),0)</f>
        <v>0</v>
      </c>
      <c r="AU49" s="154">
        <f>IF(AND(L49="ehd2",(H49+I49+J49&lt;&gt;0)),HLOOKUP(D49,$AW$20:$BG$21,2),0)</f>
        <v>0</v>
      </c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232">
        <f>IF(OR(E49="HNL BLS-100",E49="HNL BLS-150",E49="HNL BLS-200",E49="HNL LCE-100",E49="HNL LCE-150",E49="HNL LCE-200",E49="SNL BLS-100",E49="SNL BLS-150",E49="SNL BLS-200",E49="SNL LCE-100",E49="SNL LCE-150",E49="SNL LCE-200"),C49,0)</f>
        <v>0</v>
      </c>
      <c r="BJ49" s="233">
        <f>ROUNDUP(IF(BK49=0,BI49,IF(OR(E49="HNL BLS-100",E49="HNL LCE-100",E49="SNL BLS-100",E49="SNL LCE-100"),BI49/12,IF(OR(E49="HNL BLS-150",E49="HNL LCE-150",E49="SNL BLS-150",E49="SNL LCE-150"),BI49/8,IF(OR(E49="HNL BLS-200",E49="HNL LCE-200",E49="SNL BLS-200",E49="SNL LCE-200"),BI49/6)))),0)</f>
        <v>0</v>
      </c>
      <c r="BK49" s="234">
        <f>IF(OR(M49="",M49=0),0,1)</f>
        <v>0</v>
      </c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</row>
    <row r="50" spans="2:89" s="78" customFormat="1" ht="48.75" customHeight="1">
      <c r="B50" s="92" t="s">
        <v>226</v>
      </c>
      <c r="C50" s="93">
        <v>12</v>
      </c>
      <c r="D50" s="93">
        <v>14</v>
      </c>
      <c r="E50" s="375"/>
      <c r="F50" s="229">
        <f>IF(D50="",0,IF(OR(E50="HNL BLS-100",E50="HNL LCE-100",E50="HNL BLS-150",E50="HNL LCE-150",E50="HNL BLS-200",E50="HNL LCE-200",E50="SNL BLS-100",E50="SNL BLS-150",E50="SNL BLS-200",E50="SNL LCE-100",E50="SNL LCE-150",E50="SNL LCE-200"),BJ50,0))</f>
        <v>0</v>
      </c>
      <c r="G50" s="94" t="s">
        <v>110</v>
      </c>
      <c r="H50" s="95"/>
      <c r="I50" s="95"/>
      <c r="J50" s="96"/>
      <c r="K50" s="97"/>
      <c r="L50" s="98"/>
      <c r="M50" s="156">
        <f>(H50+I50+J50+AU50+AV50)/100</f>
        <v>0</v>
      </c>
      <c r="N50" s="101">
        <f t="shared" ref="N50" si="34">M50*C50</f>
        <v>0</v>
      </c>
      <c r="O50" s="102">
        <f>PI()*D50^2/4*N50*7.85/1000</f>
        <v>0</v>
      </c>
      <c r="AF50" s="103"/>
      <c r="AG50" s="104"/>
      <c r="AH50" s="498"/>
      <c r="AI50" s="498"/>
      <c r="AJ50" s="498"/>
      <c r="AK50" s="498"/>
      <c r="AL50" s="498"/>
      <c r="AM50" s="106"/>
      <c r="AN50" s="106"/>
      <c r="AO50" s="79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</row>
    <row r="51" spans="2:89" s="78" customFormat="1" hidden="1">
      <c r="E51" s="79"/>
      <c r="F51" s="79"/>
      <c r="AO51" s="79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</row>
    <row r="52" spans="2:89" s="78" customFormat="1" hidden="1">
      <c r="B52" s="107" t="s">
        <v>7</v>
      </c>
      <c r="C52" s="79"/>
      <c r="D52" s="79"/>
      <c r="E52" s="79"/>
      <c r="F52" s="79"/>
      <c r="G52" s="79"/>
      <c r="H52" s="79"/>
      <c r="I52" s="79"/>
      <c r="J52" s="79"/>
      <c r="K52" s="79"/>
      <c r="AO52" s="79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</row>
    <row r="53" spans="2:89" s="78" customFormat="1" hidden="1">
      <c r="B53" s="108" t="s">
        <v>24</v>
      </c>
      <c r="C53" s="79"/>
      <c r="D53" s="79"/>
      <c r="E53" s="79"/>
      <c r="F53" s="79"/>
      <c r="G53" s="79"/>
      <c r="H53" s="79"/>
      <c r="I53" s="79"/>
      <c r="J53" s="79"/>
      <c r="K53" s="79"/>
      <c r="M53" s="109" t="s">
        <v>28</v>
      </c>
      <c r="AO53" s="79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</row>
    <row r="54" spans="2:89" s="78" customFormat="1" hidden="1">
      <c r="B54" s="108" t="s">
        <v>8</v>
      </c>
      <c r="D54" s="79"/>
      <c r="E54" s="108" t="s">
        <v>9</v>
      </c>
      <c r="F54" s="108"/>
      <c r="H54" s="79"/>
      <c r="I54" s="79"/>
      <c r="J54" s="79"/>
      <c r="K54" s="79"/>
      <c r="AO54" s="79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</row>
    <row r="55" spans="2:89" s="78" customFormat="1" hidden="1">
      <c r="B55" s="108" t="s">
        <v>10</v>
      </c>
      <c r="D55" s="79"/>
      <c r="E55" s="108" t="s">
        <v>11</v>
      </c>
      <c r="F55" s="108"/>
      <c r="H55" s="79"/>
      <c r="I55" s="79"/>
      <c r="J55" s="79"/>
      <c r="K55" s="79"/>
      <c r="AO55" s="79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</row>
    <row r="56" spans="2:89" s="78" customFormat="1" hidden="1">
      <c r="B56" s="108" t="s">
        <v>219</v>
      </c>
      <c r="D56" s="79"/>
      <c r="E56" s="108" t="s">
        <v>105</v>
      </c>
      <c r="F56" s="108"/>
      <c r="H56" s="79"/>
      <c r="I56" s="79"/>
      <c r="J56" s="79"/>
      <c r="K56" s="79"/>
      <c r="AO56" s="79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</row>
    <row r="57" spans="2:89" s="78" customFormat="1" hidden="1">
      <c r="B57" s="108" t="s">
        <v>46</v>
      </c>
      <c r="D57" s="79"/>
      <c r="E57" s="108" t="s">
        <v>104</v>
      </c>
      <c r="F57" s="108"/>
      <c r="H57" s="79"/>
      <c r="I57" s="79"/>
      <c r="J57" s="79"/>
      <c r="K57" s="79"/>
      <c r="AO57" s="79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</row>
    <row r="58" spans="2:89" s="78" customFormat="1" hidden="1">
      <c r="B58" s="108" t="s">
        <v>75</v>
      </c>
      <c r="D58" s="79"/>
      <c r="E58" s="108" t="s">
        <v>78</v>
      </c>
      <c r="F58" s="108"/>
      <c r="H58" s="79"/>
      <c r="I58" s="79"/>
      <c r="J58" s="79"/>
      <c r="K58" s="79"/>
      <c r="M58" s="10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G58" s="79"/>
      <c r="AH58" s="79"/>
      <c r="AI58" s="79"/>
      <c r="AJ58" s="79"/>
      <c r="AK58" s="79"/>
      <c r="AL58" s="79"/>
      <c r="AM58" s="79"/>
      <c r="AN58" s="79"/>
      <c r="AO58" s="79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</row>
    <row r="59" spans="2:89" s="78" customFormat="1" hidden="1">
      <c r="B59" s="108" t="s">
        <v>12</v>
      </c>
      <c r="D59" s="79"/>
      <c r="E59" s="108" t="s">
        <v>13</v>
      </c>
      <c r="F59" s="108"/>
      <c r="H59" s="79"/>
      <c r="I59" s="79"/>
      <c r="J59" s="79"/>
      <c r="K59" s="79"/>
      <c r="M59" s="109">
        <v>1.2</v>
      </c>
      <c r="AO59" s="79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</row>
    <row r="60" spans="2:89" s="78" customFormat="1" hidden="1">
      <c r="B60" s="108" t="s">
        <v>14</v>
      </c>
      <c r="D60" s="79"/>
      <c r="E60" s="108" t="s">
        <v>15</v>
      </c>
      <c r="F60" s="108"/>
      <c r="H60" s="79"/>
      <c r="I60" s="79"/>
      <c r="J60" s="79"/>
      <c r="K60" s="79"/>
      <c r="M60" s="109">
        <v>1.2</v>
      </c>
      <c r="AO60" s="79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</row>
    <row r="61" spans="2:89" s="78" customFormat="1" hidden="1">
      <c r="B61" s="108" t="s">
        <v>17</v>
      </c>
      <c r="D61" s="79"/>
      <c r="E61" s="108" t="s">
        <v>16</v>
      </c>
      <c r="F61" s="108"/>
      <c r="H61" s="79"/>
      <c r="I61" s="79"/>
      <c r="J61" s="79"/>
      <c r="K61" s="79"/>
      <c r="M61" s="109">
        <v>1.2</v>
      </c>
      <c r="AO61" s="79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</row>
    <row r="62" spans="2:89" s="78" customFormat="1" hidden="1">
      <c r="B62" s="108" t="s">
        <v>18</v>
      </c>
      <c r="D62" s="79"/>
      <c r="E62" s="108" t="s">
        <v>21</v>
      </c>
      <c r="F62" s="108"/>
      <c r="H62" s="79"/>
      <c r="I62" s="79"/>
      <c r="J62" s="79"/>
      <c r="K62" s="79"/>
      <c r="M62" s="109">
        <v>1.2</v>
      </c>
      <c r="AO62" s="79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</row>
    <row r="63" spans="2:89" s="78" customFormat="1" hidden="1">
      <c r="B63" s="108" t="s">
        <v>19</v>
      </c>
      <c r="D63" s="79"/>
      <c r="E63" s="108" t="s">
        <v>22</v>
      </c>
      <c r="F63" s="108"/>
      <c r="H63" s="79"/>
      <c r="I63" s="79"/>
      <c r="J63" s="79"/>
      <c r="K63" s="79"/>
      <c r="M63" s="109">
        <v>1.2</v>
      </c>
      <c r="AO63" s="79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</row>
    <row r="64" spans="2:89" s="78" customFormat="1" hidden="1">
      <c r="B64" s="108" t="s">
        <v>20</v>
      </c>
      <c r="D64" s="79"/>
      <c r="E64" s="108" t="s">
        <v>23</v>
      </c>
      <c r="F64" s="108"/>
      <c r="H64" s="79"/>
      <c r="I64" s="79"/>
      <c r="J64" s="79"/>
      <c r="K64" s="79"/>
      <c r="M64" s="109">
        <v>1.2</v>
      </c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G64" s="79"/>
      <c r="AH64" s="79"/>
      <c r="AI64" s="79"/>
      <c r="AJ64" s="79"/>
      <c r="AK64" s="79"/>
      <c r="AL64" s="79"/>
      <c r="AM64" s="79"/>
      <c r="AN64" s="79"/>
      <c r="AO64" s="79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</row>
    <row r="65" spans="2:89" s="78" customFormat="1" hidden="1">
      <c r="B65" s="108" t="s">
        <v>82</v>
      </c>
      <c r="D65" s="79"/>
      <c r="E65" s="108" t="s">
        <v>85</v>
      </c>
      <c r="F65" s="108"/>
      <c r="H65" s="79"/>
      <c r="I65" s="79"/>
      <c r="J65" s="79"/>
      <c r="K65" s="79"/>
      <c r="M65" s="109">
        <v>1.2</v>
      </c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G65" s="79"/>
      <c r="AH65" s="79"/>
      <c r="AI65" s="79"/>
      <c r="AJ65" s="79"/>
      <c r="AK65" s="79"/>
      <c r="AL65" s="79"/>
      <c r="AM65" s="79"/>
      <c r="AN65" s="79"/>
      <c r="AO65" s="79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</row>
    <row r="66" spans="2:89" s="78" customFormat="1" hidden="1">
      <c r="B66" s="108" t="s">
        <v>83</v>
      </c>
      <c r="D66" s="79"/>
      <c r="E66" s="108" t="s">
        <v>86</v>
      </c>
      <c r="F66" s="108"/>
      <c r="H66" s="79"/>
      <c r="I66" s="79"/>
      <c r="J66" s="79"/>
      <c r="K66" s="79"/>
      <c r="M66" s="109">
        <v>1.2</v>
      </c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G66" s="79"/>
      <c r="AH66" s="79"/>
      <c r="AI66" s="79"/>
      <c r="AJ66" s="79"/>
      <c r="AK66" s="79"/>
      <c r="AL66" s="79"/>
      <c r="AM66" s="79"/>
      <c r="AN66" s="79"/>
      <c r="AO66" s="79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</row>
    <row r="67" spans="2:89" s="78" customFormat="1" hidden="1">
      <c r="B67" s="108" t="s">
        <v>84</v>
      </c>
      <c r="D67" s="79"/>
      <c r="E67" s="108" t="s">
        <v>87</v>
      </c>
      <c r="F67" s="108"/>
      <c r="H67" s="79"/>
      <c r="I67" s="79"/>
      <c r="J67" s="79"/>
      <c r="K67" s="79"/>
      <c r="M67" s="109">
        <v>1.2</v>
      </c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G67" s="79"/>
      <c r="AH67" s="79"/>
      <c r="AI67" s="79"/>
      <c r="AJ67" s="79"/>
      <c r="AK67" s="79"/>
      <c r="AL67" s="79"/>
      <c r="AM67" s="79"/>
      <c r="AN67" s="79"/>
      <c r="AO67" s="79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</row>
    <row r="68" spans="2:89" s="78" customFormat="1" hidden="1">
      <c r="B68" s="108"/>
      <c r="D68" s="79"/>
      <c r="E68" s="108"/>
      <c r="F68" s="108"/>
      <c r="H68" s="79"/>
      <c r="I68" s="79"/>
      <c r="J68" s="79"/>
      <c r="K68" s="79"/>
      <c r="M68" s="10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G68" s="79"/>
      <c r="AH68" s="79"/>
      <c r="AI68" s="79"/>
      <c r="AJ68" s="79"/>
      <c r="AK68" s="79"/>
      <c r="AL68" s="79"/>
      <c r="AM68" s="79"/>
      <c r="AN68" s="79"/>
      <c r="AO68" s="79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</row>
    <row r="69" spans="2:89" s="78" customFormat="1" hidden="1">
      <c r="B69" s="108"/>
      <c r="D69" s="79"/>
      <c r="E69" s="108"/>
      <c r="F69" s="108"/>
      <c r="H69" s="79"/>
      <c r="I69" s="79"/>
      <c r="J69" s="79"/>
      <c r="K69" s="79"/>
      <c r="M69" s="10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G69" s="79"/>
      <c r="AH69" s="79"/>
      <c r="AI69" s="79"/>
      <c r="AJ69" s="79"/>
      <c r="AK69" s="79"/>
      <c r="AL69" s="79"/>
      <c r="AM69" s="79"/>
      <c r="AN69" s="79"/>
      <c r="AO69" s="79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</row>
    <row r="70" spans="2:89" s="78" customFormat="1" hidden="1">
      <c r="B70" s="107" t="s">
        <v>38</v>
      </c>
      <c r="D70" s="79"/>
      <c r="E70" s="108"/>
      <c r="F70" s="108"/>
      <c r="H70" s="79"/>
      <c r="I70" s="79"/>
      <c r="J70" s="79"/>
      <c r="K70" s="79"/>
      <c r="M70" s="10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G70" s="79"/>
      <c r="AH70" s="79"/>
      <c r="AI70" s="79"/>
      <c r="AJ70" s="79"/>
      <c r="AK70" s="79"/>
      <c r="AL70" s="79"/>
      <c r="AM70" s="79"/>
      <c r="AN70" s="79"/>
      <c r="AO70" s="79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</row>
    <row r="71" spans="2:89" s="78" customFormat="1" hidden="1">
      <c r="B71" s="108" t="s">
        <v>49</v>
      </c>
      <c r="D71" s="79"/>
      <c r="E71" s="108"/>
      <c r="F71" s="108"/>
      <c r="H71" s="79"/>
      <c r="I71" s="79"/>
      <c r="J71" s="79"/>
      <c r="K71" s="79"/>
      <c r="M71" s="10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G71" s="79"/>
      <c r="AH71" s="79"/>
      <c r="AI71" s="79"/>
      <c r="AJ71" s="79"/>
      <c r="AK71" s="79"/>
      <c r="AL71" s="79"/>
      <c r="AM71" s="79"/>
      <c r="AN71" s="79"/>
      <c r="AO71" s="79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</row>
    <row r="72" spans="2:89" s="78" customFormat="1" hidden="1">
      <c r="B72" s="108" t="s">
        <v>50</v>
      </c>
      <c r="D72" s="79"/>
      <c r="E72" s="108"/>
      <c r="F72" s="108"/>
      <c r="H72" s="79"/>
      <c r="I72" s="79"/>
      <c r="J72" s="79"/>
      <c r="K72" s="79"/>
      <c r="M72" s="10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G72" s="79"/>
      <c r="AH72" s="79"/>
      <c r="AI72" s="79"/>
      <c r="AJ72" s="79"/>
      <c r="AK72" s="79"/>
      <c r="AL72" s="79"/>
      <c r="AM72" s="79"/>
      <c r="AN72" s="79"/>
      <c r="AO72" s="79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</row>
    <row r="73" spans="2:89" s="78" customFormat="1" hidden="1">
      <c r="B73" s="108" t="s">
        <v>51</v>
      </c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G73" s="79"/>
      <c r="AH73" s="79"/>
      <c r="AI73" s="79"/>
      <c r="AJ73" s="79"/>
      <c r="AK73" s="79"/>
      <c r="AL73" s="79"/>
      <c r="AM73" s="79"/>
      <c r="AN73" s="79"/>
      <c r="AO73" s="79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</row>
    <row r="74" spans="2:89" s="78" customFormat="1" hidden="1">
      <c r="B74" s="78" t="s">
        <v>110</v>
      </c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G74" s="79"/>
      <c r="AH74" s="79"/>
      <c r="AI74" s="79"/>
      <c r="AJ74" s="79"/>
      <c r="AK74" s="79"/>
      <c r="AL74" s="79"/>
      <c r="AM74" s="79"/>
      <c r="AN74" s="79"/>
      <c r="AO74" s="79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</row>
    <row r="75" spans="2:89" s="78" customFormat="1" hidden="1">
      <c r="B75" s="107" t="s">
        <v>39</v>
      </c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G75" s="79"/>
      <c r="AH75" s="79"/>
      <c r="AI75" s="79"/>
      <c r="AJ75" s="79"/>
      <c r="AK75" s="79"/>
      <c r="AL75" s="79"/>
      <c r="AM75" s="79"/>
      <c r="AN75" s="79"/>
      <c r="AO75" s="79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</row>
    <row r="76" spans="2:89" s="78" customFormat="1" hidden="1">
      <c r="B76" s="78" t="s">
        <v>205</v>
      </c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G76" s="79"/>
      <c r="AH76" s="79"/>
      <c r="AI76" s="79"/>
      <c r="AJ76" s="79"/>
      <c r="AK76" s="79"/>
      <c r="AL76" s="79"/>
      <c r="AM76" s="79"/>
      <c r="AN76" s="79"/>
      <c r="AO76" s="79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</row>
    <row r="77" spans="2:89" s="78" customFormat="1" hidden="1">
      <c r="B77" s="78" t="s">
        <v>52</v>
      </c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G77" s="110"/>
      <c r="AH77" s="110"/>
      <c r="AI77" s="110"/>
      <c r="AJ77" s="110"/>
      <c r="AK77" s="110"/>
      <c r="AL77" s="110"/>
      <c r="AM77" s="110"/>
      <c r="AN77" s="110"/>
      <c r="AO77" s="79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</row>
    <row r="78" spans="2:89" s="78" customFormat="1" hidden="1">
      <c r="B78" s="78" t="s">
        <v>40</v>
      </c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G78" s="110"/>
      <c r="AH78" s="110"/>
      <c r="AI78" s="110"/>
      <c r="AJ78" s="110"/>
      <c r="AK78" s="110"/>
      <c r="AL78" s="110"/>
      <c r="AM78" s="110"/>
      <c r="AN78" s="110"/>
      <c r="AO78" s="79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</row>
    <row r="79" spans="2:89" s="78" customFormat="1" hidden="1">
      <c r="B79" s="78" t="s">
        <v>41</v>
      </c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G79" s="110"/>
      <c r="AH79" s="110"/>
      <c r="AI79" s="110"/>
      <c r="AJ79" s="110"/>
      <c r="AK79" s="110"/>
      <c r="AL79" s="110"/>
      <c r="AM79" s="110"/>
      <c r="AN79" s="110"/>
      <c r="AO79" s="79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</row>
    <row r="80" spans="2:89" s="78" customFormat="1" hidden="1">
      <c r="B80" s="78" t="s">
        <v>42</v>
      </c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G80" s="110"/>
      <c r="AH80" s="110"/>
      <c r="AI80" s="110"/>
      <c r="AJ80" s="110"/>
      <c r="AK80" s="110"/>
      <c r="AL80" s="110"/>
      <c r="AM80" s="110"/>
      <c r="AN80" s="110"/>
      <c r="AO80" s="79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</row>
    <row r="81" spans="2:89" s="78" customFormat="1" hidden="1">
      <c r="B81" s="78" t="s">
        <v>43</v>
      </c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G81" s="110"/>
      <c r="AH81" s="110"/>
      <c r="AI81" s="110"/>
      <c r="AJ81" s="110"/>
      <c r="AK81" s="110"/>
      <c r="AL81" s="110"/>
      <c r="AM81" s="110"/>
      <c r="AN81" s="110"/>
      <c r="AO81" s="79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</row>
    <row r="82" spans="2:89" s="78" customFormat="1" hidden="1">
      <c r="B82" s="78" t="s">
        <v>44</v>
      </c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G82" s="110"/>
      <c r="AH82" s="110"/>
      <c r="AI82" s="110"/>
      <c r="AJ82" s="110"/>
      <c r="AK82" s="110"/>
      <c r="AL82" s="110"/>
      <c r="AM82" s="110"/>
      <c r="AN82" s="110"/>
      <c r="AO82" s="79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</row>
    <row r="83" spans="2:89" s="78" customFormat="1" hidden="1">
      <c r="B83" s="78" t="s">
        <v>45</v>
      </c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G83" s="110"/>
      <c r="AH83" s="110"/>
      <c r="AI83" s="110"/>
      <c r="AJ83" s="110"/>
      <c r="AK83" s="110"/>
      <c r="AL83" s="110"/>
      <c r="AM83" s="110"/>
      <c r="AN83" s="110"/>
      <c r="AO83" s="79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</row>
    <row r="84" spans="2:89" s="78" customFormat="1" hidden="1">
      <c r="B84" s="78" t="str">
        <f>"BLS1 BDV "&amp;E84&amp;"/"&amp;H84</f>
        <v>BLS1 BDV 14/12</v>
      </c>
      <c r="E84" s="78">
        <v>14</v>
      </c>
      <c r="H84" s="78">
        <v>12</v>
      </c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G84" s="110"/>
      <c r="AH84" s="110"/>
      <c r="AI84" s="110"/>
      <c r="AJ84" s="110"/>
      <c r="AK84" s="110"/>
      <c r="AL84" s="110"/>
      <c r="AM84" s="110"/>
      <c r="AN84" s="110"/>
      <c r="AO84" s="79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</row>
    <row r="85" spans="2:89" s="78" customFormat="1" hidden="1">
      <c r="B85" s="78" t="str">
        <f t="shared" ref="B85:B95" si="35">"BLS1 BDV "&amp;E85&amp;"/"&amp;H85</f>
        <v>BLS1 BDV 16/14</v>
      </c>
      <c r="E85" s="78">
        <v>16</v>
      </c>
      <c r="H85" s="78">
        <v>14</v>
      </c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83"/>
      <c r="AG85" s="111"/>
      <c r="AH85" s="111"/>
      <c r="AI85" s="111"/>
      <c r="AJ85" s="111"/>
      <c r="AK85" s="111"/>
      <c r="AL85" s="111"/>
      <c r="AM85" s="111"/>
      <c r="AN85" s="111"/>
      <c r="AO85" s="79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</row>
    <row r="86" spans="2:89" s="78" customFormat="1" hidden="1">
      <c r="B86" s="78" t="str">
        <f t="shared" si="35"/>
        <v>BLS1 BDV 18/16</v>
      </c>
      <c r="E86" s="78">
        <v>18</v>
      </c>
      <c r="H86" s="78">
        <v>16</v>
      </c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83"/>
      <c r="AG86" s="111"/>
      <c r="AH86" s="111"/>
      <c r="AI86" s="111"/>
      <c r="AJ86" s="111"/>
      <c r="AK86" s="111"/>
      <c r="AL86" s="111"/>
      <c r="AM86" s="111"/>
      <c r="AN86" s="111"/>
      <c r="AO86" s="79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</row>
    <row r="87" spans="2:89" s="78" customFormat="1" hidden="1">
      <c r="B87" s="78" t="str">
        <f t="shared" si="35"/>
        <v>BLS1 BDV 20/16</v>
      </c>
      <c r="E87" s="78">
        <v>20</v>
      </c>
      <c r="H87" s="78">
        <v>16</v>
      </c>
      <c r="T87" s="79"/>
      <c r="U87" s="79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83"/>
      <c r="AG87" s="106"/>
      <c r="AH87" s="106"/>
      <c r="AI87" s="106"/>
      <c r="AJ87" s="106"/>
      <c r="AK87" s="106"/>
      <c r="AL87" s="106"/>
      <c r="AM87" s="106"/>
      <c r="AN87" s="106"/>
      <c r="AO87" s="79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</row>
    <row r="88" spans="2:89" s="78" customFormat="1" hidden="1">
      <c r="B88" s="78" t="str">
        <f t="shared" si="35"/>
        <v>BLS1 BDV 20/18</v>
      </c>
      <c r="E88" s="78">
        <v>20</v>
      </c>
      <c r="H88" s="78">
        <v>18</v>
      </c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G88" s="79"/>
      <c r="AH88" s="79"/>
      <c r="AI88" s="79"/>
      <c r="AJ88" s="79"/>
      <c r="AK88" s="79"/>
      <c r="AL88" s="79"/>
      <c r="AM88" s="79"/>
      <c r="AN88" s="79"/>
      <c r="AO88" s="79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</row>
    <row r="89" spans="2:89" s="78" customFormat="1" hidden="1">
      <c r="B89" s="78" t="str">
        <f t="shared" si="35"/>
        <v>BLS1 BDV 22/18</v>
      </c>
      <c r="E89" s="78">
        <v>22</v>
      </c>
      <c r="H89" s="78">
        <v>18</v>
      </c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G89" s="79"/>
      <c r="AH89" s="79"/>
      <c r="AI89" s="79"/>
      <c r="AJ89" s="79"/>
      <c r="AK89" s="79"/>
      <c r="AL89" s="79"/>
      <c r="AM89" s="79"/>
      <c r="AN89" s="79"/>
      <c r="AO89" s="79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</row>
    <row r="90" spans="2:89" s="78" customFormat="1" hidden="1">
      <c r="B90" s="78" t="str">
        <f t="shared" si="35"/>
        <v>BLS1 BDV 22/20</v>
      </c>
      <c r="E90" s="78">
        <v>22</v>
      </c>
      <c r="H90" s="78">
        <v>20</v>
      </c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O90" s="79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</row>
    <row r="91" spans="2:89" s="78" customFormat="1" ht="15" hidden="1" customHeight="1">
      <c r="B91" s="78" t="str">
        <f t="shared" si="35"/>
        <v>BLS1 BDV 26/20</v>
      </c>
      <c r="E91" s="78">
        <v>26</v>
      </c>
      <c r="H91" s="78">
        <v>20</v>
      </c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O91" s="79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</row>
    <row r="92" spans="2:89" s="78" customFormat="1" hidden="1">
      <c r="B92" s="78" t="str">
        <f t="shared" si="35"/>
        <v>BLS1 BDV 26/22</v>
      </c>
      <c r="E92" s="78">
        <v>26</v>
      </c>
      <c r="H92" s="78">
        <v>22</v>
      </c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O92" s="79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</row>
    <row r="93" spans="2:89" s="78" customFormat="1" ht="15.75" hidden="1" customHeight="1">
      <c r="B93" s="78" t="str">
        <f t="shared" si="35"/>
        <v>BLS1 BDV 30/26</v>
      </c>
      <c r="E93" s="78">
        <v>30</v>
      </c>
      <c r="H93" s="78">
        <v>26</v>
      </c>
      <c r="I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O93" s="79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</row>
    <row r="94" spans="2:89" s="78" customFormat="1" ht="18" hidden="1" customHeight="1">
      <c r="B94" s="78" t="str">
        <f t="shared" si="35"/>
        <v>BLS1 BDV 34/30</v>
      </c>
      <c r="E94" s="78">
        <v>34</v>
      </c>
      <c r="H94" s="78">
        <v>30</v>
      </c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O94" s="79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</row>
    <row r="95" spans="2:89" s="78" customFormat="1" hidden="1">
      <c r="B95" s="112" t="str">
        <f t="shared" si="35"/>
        <v>BLS1 BDV 40/34</v>
      </c>
      <c r="C95" s="112"/>
      <c r="D95" s="112"/>
      <c r="E95" s="112">
        <v>40</v>
      </c>
      <c r="F95" s="112"/>
      <c r="G95" s="112"/>
      <c r="H95" s="112">
        <v>34</v>
      </c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O95" s="79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</row>
    <row r="96" spans="2:89" s="78" customFormat="1" hidden="1">
      <c r="B96" s="78" t="str">
        <f>"BLS2 BDV "&amp;E96&amp;"/"&amp;H96</f>
        <v>BLS2 BDV 14/12</v>
      </c>
      <c r="E96" s="78">
        <v>14</v>
      </c>
      <c r="H96" s="78">
        <v>12</v>
      </c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O96" s="79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</row>
    <row r="97" spans="2:89" s="78" customFormat="1" ht="15.75" hidden="1" customHeight="1">
      <c r="B97" s="78" t="str">
        <f t="shared" ref="B97:B107" si="36">"BLS2 BDV "&amp;E97&amp;"/"&amp;H97</f>
        <v>BLS2 BDV 16/14</v>
      </c>
      <c r="E97" s="78">
        <v>16</v>
      </c>
      <c r="H97" s="78">
        <v>14</v>
      </c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O97" s="79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</row>
    <row r="98" spans="2:89" s="78" customFormat="1" hidden="1">
      <c r="B98" s="78" t="str">
        <f t="shared" si="36"/>
        <v>BLS2 BDV 18/16</v>
      </c>
      <c r="E98" s="78">
        <v>18</v>
      </c>
      <c r="H98" s="78">
        <v>16</v>
      </c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O98" s="79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</row>
    <row r="99" spans="2:89" s="78" customFormat="1" hidden="1">
      <c r="B99" s="78" t="str">
        <f t="shared" si="36"/>
        <v>BLS2 BDV 20/16</v>
      </c>
      <c r="E99" s="78">
        <v>20</v>
      </c>
      <c r="H99" s="78">
        <v>16</v>
      </c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O99" s="79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</row>
    <row r="100" spans="2:89" s="78" customFormat="1" hidden="1">
      <c r="B100" s="78" t="str">
        <f t="shared" si="36"/>
        <v>BLS2 BDV 20/18</v>
      </c>
      <c r="E100" s="78">
        <v>20</v>
      </c>
      <c r="H100" s="78">
        <v>18</v>
      </c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O100" s="79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</row>
    <row r="101" spans="2:89" s="78" customFormat="1" hidden="1">
      <c r="B101" s="78" t="str">
        <f t="shared" si="36"/>
        <v>BLS2 BDV 22/18</v>
      </c>
      <c r="E101" s="78">
        <v>22</v>
      </c>
      <c r="H101" s="78">
        <v>18</v>
      </c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</row>
    <row r="102" spans="2:89" s="78" customFormat="1" hidden="1">
      <c r="B102" s="78" t="str">
        <f t="shared" si="36"/>
        <v>BLS2 BDV 22/20</v>
      </c>
      <c r="E102" s="78">
        <v>22</v>
      </c>
      <c r="H102" s="78">
        <v>20</v>
      </c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</row>
    <row r="103" spans="2:89" s="78" customFormat="1" hidden="1">
      <c r="B103" s="78" t="str">
        <f t="shared" si="36"/>
        <v>BLS2 BDV 26/20</v>
      </c>
      <c r="E103" s="78">
        <v>26</v>
      </c>
      <c r="H103" s="78">
        <v>20</v>
      </c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</row>
    <row r="104" spans="2:89" s="78" customFormat="1" hidden="1">
      <c r="B104" s="78" t="str">
        <f t="shared" si="36"/>
        <v>BLS2 BDV 26/22</v>
      </c>
      <c r="E104" s="78">
        <v>26</v>
      </c>
      <c r="H104" s="78">
        <v>22</v>
      </c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</row>
    <row r="105" spans="2:89" s="78" customFormat="1" hidden="1">
      <c r="B105" s="78" t="str">
        <f t="shared" si="36"/>
        <v>BLS2 BDV 30/26</v>
      </c>
      <c r="E105" s="78">
        <v>30</v>
      </c>
      <c r="H105" s="78">
        <v>26</v>
      </c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</row>
    <row r="106" spans="2:89" s="78" customFormat="1" hidden="1">
      <c r="B106" s="78" t="str">
        <f t="shared" si="36"/>
        <v>BLS2 BDV 34/30</v>
      </c>
      <c r="E106" s="78">
        <v>34</v>
      </c>
      <c r="H106" s="78">
        <v>30</v>
      </c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</row>
    <row r="107" spans="2:89" s="78" customFormat="1" hidden="1">
      <c r="B107" s="112" t="str">
        <f t="shared" si="36"/>
        <v>BLS2 BDV 40/34</v>
      </c>
      <c r="C107" s="112"/>
      <c r="D107" s="112"/>
      <c r="E107" s="112">
        <v>40</v>
      </c>
      <c r="F107" s="112"/>
      <c r="G107" s="112"/>
      <c r="H107" s="112">
        <v>34</v>
      </c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</row>
    <row r="108" spans="2:89" s="78" customFormat="1" hidden="1">
      <c r="B108" s="78" t="str">
        <f>"LCE1 BDV "&amp;E108&amp;"/"&amp;H108</f>
        <v>LCE1 BDV 14/12</v>
      </c>
      <c r="E108" s="78">
        <v>14</v>
      </c>
      <c r="H108" s="78">
        <v>12</v>
      </c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</row>
    <row r="109" spans="2:89" s="78" customFormat="1" hidden="1">
      <c r="B109" s="78" t="str">
        <f t="shared" ref="B109:B119" si="37">"LCE1 BDV "&amp;E109&amp;"/"&amp;H109</f>
        <v>LCE1 BDV 16/14</v>
      </c>
      <c r="E109" s="78">
        <v>16</v>
      </c>
      <c r="H109" s="78">
        <v>14</v>
      </c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</row>
    <row r="110" spans="2:89" s="78" customFormat="1" hidden="1">
      <c r="B110" s="78" t="str">
        <f t="shared" si="37"/>
        <v>LCE1 BDV 18/16</v>
      </c>
      <c r="E110" s="78">
        <v>18</v>
      </c>
      <c r="H110" s="78">
        <v>16</v>
      </c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</row>
    <row r="111" spans="2:89" s="78" customFormat="1" hidden="1">
      <c r="B111" s="78" t="str">
        <f t="shared" si="37"/>
        <v>LCE1 BDV 20/16</v>
      </c>
      <c r="E111" s="78">
        <v>20</v>
      </c>
      <c r="H111" s="78">
        <v>16</v>
      </c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</row>
    <row r="112" spans="2:89" s="78" customFormat="1" hidden="1">
      <c r="B112" s="78" t="str">
        <f t="shared" si="37"/>
        <v>LCE1 BDV 20/18</v>
      </c>
      <c r="E112" s="78">
        <v>20</v>
      </c>
      <c r="H112" s="78">
        <v>18</v>
      </c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</row>
    <row r="113" spans="2:89" s="78" customFormat="1" hidden="1">
      <c r="B113" s="78" t="str">
        <f t="shared" si="37"/>
        <v>LCE1 BDV 22/18</v>
      </c>
      <c r="E113" s="78">
        <v>22</v>
      </c>
      <c r="H113" s="78">
        <v>18</v>
      </c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</row>
    <row r="114" spans="2:89" s="78" customFormat="1" hidden="1">
      <c r="B114" s="78" t="str">
        <f t="shared" si="37"/>
        <v>LCE1 BDV 22/20</v>
      </c>
      <c r="E114" s="78">
        <v>22</v>
      </c>
      <c r="H114" s="78">
        <v>20</v>
      </c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</row>
    <row r="115" spans="2:89" s="78" customFormat="1" hidden="1">
      <c r="B115" s="78" t="str">
        <f t="shared" si="37"/>
        <v>LCE1 BDV 26/20</v>
      </c>
      <c r="E115" s="78">
        <v>26</v>
      </c>
      <c r="H115" s="78">
        <v>20</v>
      </c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</row>
    <row r="116" spans="2:89" s="78" customFormat="1" hidden="1">
      <c r="B116" s="78" t="str">
        <f t="shared" si="37"/>
        <v>LCE1 BDV 26/22</v>
      </c>
      <c r="E116" s="78">
        <v>26</v>
      </c>
      <c r="H116" s="78">
        <v>22</v>
      </c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</row>
    <row r="117" spans="2:89" s="78" customFormat="1" hidden="1">
      <c r="B117" s="78" t="str">
        <f t="shared" si="37"/>
        <v>LCE1 BDV 30/26</v>
      </c>
      <c r="E117" s="78">
        <v>30</v>
      </c>
      <c r="H117" s="78">
        <v>26</v>
      </c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</row>
    <row r="118" spans="2:89" s="78" customFormat="1" hidden="1">
      <c r="B118" s="78" t="str">
        <f t="shared" si="37"/>
        <v>LCE1 BDV 34/30</v>
      </c>
      <c r="E118" s="78">
        <v>34</v>
      </c>
      <c r="H118" s="78">
        <v>30</v>
      </c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</row>
    <row r="119" spans="2:89" s="78" customFormat="1" hidden="1">
      <c r="B119" s="112" t="str">
        <f t="shared" si="37"/>
        <v>LCE1 BDV 40/34</v>
      </c>
      <c r="C119" s="112"/>
      <c r="D119" s="112"/>
      <c r="E119" s="112">
        <v>40</v>
      </c>
      <c r="F119" s="112"/>
      <c r="G119" s="112"/>
      <c r="H119" s="112">
        <v>34</v>
      </c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</row>
    <row r="120" spans="2:89" s="78" customFormat="1" hidden="1">
      <c r="B120" s="78" t="str">
        <f>"LCE2 BDV "&amp;E120&amp;"/"&amp;H120</f>
        <v>LCE2 BDV 14/12</v>
      </c>
      <c r="E120" s="78">
        <v>14</v>
      </c>
      <c r="H120" s="78">
        <v>12</v>
      </c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</row>
    <row r="121" spans="2:89" s="78" customFormat="1" hidden="1">
      <c r="B121" s="78" t="str">
        <f t="shared" ref="B121:B131" si="38">"LCE2 BDV "&amp;E121&amp;"/"&amp;H121</f>
        <v>LCE2 BDV 16/14</v>
      </c>
      <c r="E121" s="78">
        <v>16</v>
      </c>
      <c r="H121" s="78">
        <v>14</v>
      </c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</row>
    <row r="122" spans="2:89" s="78" customFormat="1" hidden="1">
      <c r="B122" s="78" t="str">
        <f t="shared" si="38"/>
        <v>LCE2 BDV 18/16</v>
      </c>
      <c r="E122" s="78">
        <v>18</v>
      </c>
      <c r="H122" s="78">
        <v>16</v>
      </c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</row>
    <row r="123" spans="2:89" s="78" customFormat="1" hidden="1">
      <c r="B123" s="78" t="str">
        <f t="shared" si="38"/>
        <v>LCE2 BDV 20/16</v>
      </c>
      <c r="E123" s="78">
        <v>20</v>
      </c>
      <c r="H123" s="78">
        <v>16</v>
      </c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</row>
    <row r="124" spans="2:89" s="78" customFormat="1" hidden="1">
      <c r="B124" s="78" t="str">
        <f t="shared" si="38"/>
        <v>LCE2 BDV 20/18</v>
      </c>
      <c r="E124" s="78">
        <v>20</v>
      </c>
      <c r="H124" s="78">
        <v>18</v>
      </c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</row>
    <row r="125" spans="2:89" s="78" customFormat="1" hidden="1">
      <c r="B125" s="78" t="str">
        <f t="shared" si="38"/>
        <v>LCE2 BDV 22/18</v>
      </c>
      <c r="E125" s="78">
        <v>22</v>
      </c>
      <c r="H125" s="78">
        <v>18</v>
      </c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</row>
    <row r="126" spans="2:89" s="78" customFormat="1" hidden="1">
      <c r="B126" s="78" t="str">
        <f t="shared" si="38"/>
        <v>LCE2 BDV 22/20</v>
      </c>
      <c r="E126" s="78">
        <v>22</v>
      </c>
      <c r="H126" s="78">
        <v>20</v>
      </c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</row>
    <row r="127" spans="2:89" s="78" customFormat="1" hidden="1">
      <c r="B127" s="78" t="str">
        <f t="shared" si="38"/>
        <v>LCE2 BDV 26/20</v>
      </c>
      <c r="E127" s="78">
        <v>26</v>
      </c>
      <c r="H127" s="78">
        <v>20</v>
      </c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</row>
    <row r="128" spans="2:89" s="78" customFormat="1" hidden="1">
      <c r="B128" s="78" t="str">
        <f t="shared" si="38"/>
        <v>LCE2 BDV 26/22</v>
      </c>
      <c r="E128" s="78">
        <v>26</v>
      </c>
      <c r="H128" s="78">
        <v>22</v>
      </c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</row>
    <row r="129" spans="1:89" s="78" customFormat="1" hidden="1">
      <c r="B129" s="78" t="str">
        <f t="shared" si="38"/>
        <v>LCE2 BDV 30/26</v>
      </c>
      <c r="E129" s="78">
        <v>30</v>
      </c>
      <c r="H129" s="78">
        <v>26</v>
      </c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</row>
    <row r="130" spans="1:89" s="78" customFormat="1" hidden="1">
      <c r="B130" s="78" t="str">
        <f t="shared" si="38"/>
        <v>LCE2 BDV 34/30</v>
      </c>
      <c r="E130" s="78">
        <v>34</v>
      </c>
      <c r="H130" s="78">
        <v>30</v>
      </c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</row>
    <row r="131" spans="1:89" s="78" customFormat="1" hidden="1">
      <c r="B131" s="112" t="str">
        <f t="shared" si="38"/>
        <v>LCE2 BDV 40/34</v>
      </c>
      <c r="C131" s="112"/>
      <c r="D131" s="112"/>
      <c r="E131" s="112">
        <v>40</v>
      </c>
      <c r="F131" s="112"/>
      <c r="G131" s="112"/>
      <c r="H131" s="112">
        <v>34</v>
      </c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</row>
    <row r="132" spans="1:89" s="78" customFormat="1" hidden="1"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</row>
    <row r="133" spans="1:89" s="78" customFormat="1" hidden="1">
      <c r="Y133" s="79"/>
      <c r="Z133" s="79"/>
      <c r="AA133" s="79"/>
      <c r="AB133" s="79"/>
      <c r="AC133" s="79"/>
      <c r="AD133" s="79"/>
      <c r="AE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</row>
    <row r="134" spans="1:89" s="78" customFormat="1" hidden="1">
      <c r="Y134" s="79"/>
      <c r="Z134" s="79"/>
      <c r="AA134" s="79"/>
      <c r="AB134" s="79"/>
      <c r="AC134" s="79"/>
      <c r="AD134" s="79"/>
      <c r="AE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</row>
    <row r="135" spans="1:89" s="78" customFormat="1" hidden="1">
      <c r="Y135" s="79"/>
      <c r="Z135" s="79"/>
      <c r="AA135" s="79"/>
      <c r="AB135" s="79"/>
      <c r="AC135" s="79"/>
      <c r="AD135" s="79"/>
      <c r="AE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</row>
    <row r="136" spans="1:89" s="78" customFormat="1" hidden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Y136" s="79"/>
      <c r="Z136" s="79"/>
      <c r="AA136" s="79"/>
      <c r="AB136" s="79"/>
      <c r="AC136" s="79"/>
      <c r="AD136" s="79"/>
      <c r="AE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</row>
    <row r="137" spans="1:89" s="78" customFormat="1" hidden="1">
      <c r="A137" s="121"/>
      <c r="B137" s="121" t="s">
        <v>133</v>
      </c>
      <c r="C137" s="121"/>
      <c r="D137" s="121"/>
      <c r="E137" s="121" t="s">
        <v>184</v>
      </c>
      <c r="F137" s="121"/>
      <c r="G137" s="121"/>
      <c r="H137" s="121"/>
      <c r="I137" s="121" t="s">
        <v>185</v>
      </c>
      <c r="J137" s="122"/>
      <c r="K137" s="121"/>
      <c r="L137" s="121"/>
      <c r="M137" s="121"/>
      <c r="N137" s="121"/>
      <c r="Y137" s="79"/>
      <c r="Z137" s="79"/>
      <c r="AA137" s="79"/>
      <c r="AB137" s="79"/>
      <c r="AC137" s="79"/>
      <c r="AD137" s="79"/>
      <c r="AE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</row>
    <row r="138" spans="1:89" s="78" customFormat="1" ht="9" hidden="1" customHeight="1">
      <c r="A138" s="121"/>
      <c r="B138" s="123"/>
      <c r="C138" s="409"/>
      <c r="D138" s="409"/>
      <c r="E138" s="432"/>
      <c r="F138" s="432"/>
      <c r="G138" s="432"/>
      <c r="H138" s="432"/>
      <c r="I138" s="432"/>
      <c r="J138" s="432"/>
      <c r="K138" s="409"/>
      <c r="L138" s="409"/>
      <c r="M138" s="409"/>
      <c r="N138" s="411"/>
      <c r="Y138" s="79"/>
      <c r="Z138" s="79"/>
      <c r="AA138" s="79"/>
      <c r="AB138" s="79"/>
      <c r="AC138" s="79"/>
      <c r="AD138" s="79"/>
      <c r="AE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</row>
    <row r="139" spans="1:89" s="78" customFormat="1" ht="15.75" hidden="1">
      <c r="A139" s="121"/>
      <c r="B139" s="124" t="s">
        <v>30</v>
      </c>
      <c r="C139" s="125"/>
      <c r="D139" s="125"/>
      <c r="E139" s="126" t="s">
        <v>34</v>
      </c>
      <c r="F139" s="126"/>
      <c r="G139" s="125"/>
      <c r="H139" s="125"/>
      <c r="I139" s="127" t="s">
        <v>192</v>
      </c>
      <c r="J139" s="127"/>
      <c r="K139" s="128"/>
      <c r="L139" s="125"/>
      <c r="M139" s="125"/>
      <c r="N139" s="411"/>
      <c r="Y139" s="79"/>
      <c r="Z139" s="79"/>
      <c r="AA139" s="79"/>
      <c r="AB139" s="79"/>
      <c r="AC139" s="79"/>
      <c r="AD139" s="79"/>
      <c r="AE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</row>
    <row r="140" spans="1:89" s="78" customFormat="1" ht="15.75" hidden="1">
      <c r="A140" s="121"/>
      <c r="B140" s="129" t="s">
        <v>30</v>
      </c>
      <c r="C140" s="125"/>
      <c r="D140" s="125"/>
      <c r="E140" s="130" t="s">
        <v>3</v>
      </c>
      <c r="F140" s="130"/>
      <c r="G140" s="125"/>
      <c r="H140" s="125"/>
      <c r="I140" s="131" t="s">
        <v>186</v>
      </c>
      <c r="J140" s="131"/>
      <c r="K140" s="128"/>
      <c r="L140" s="125"/>
      <c r="M140" s="125"/>
      <c r="N140" s="411"/>
      <c r="Y140" s="79"/>
      <c r="Z140" s="79"/>
      <c r="AA140" s="79"/>
      <c r="AB140" s="79"/>
      <c r="AC140" s="79"/>
      <c r="AD140" s="79"/>
      <c r="AE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</row>
    <row r="141" spans="1:89" s="78" customFormat="1" ht="6" hidden="1" customHeight="1">
      <c r="A141" s="121"/>
      <c r="B141" s="129"/>
      <c r="C141" s="125"/>
      <c r="D141" s="125"/>
      <c r="E141" s="130"/>
      <c r="F141" s="130"/>
      <c r="G141" s="125"/>
      <c r="H141" s="125"/>
      <c r="I141" s="131"/>
      <c r="J141" s="131"/>
      <c r="K141" s="128"/>
      <c r="L141" s="125"/>
      <c r="M141" s="125"/>
      <c r="N141" s="411"/>
      <c r="Y141" s="79"/>
      <c r="Z141" s="79"/>
      <c r="AA141" s="79"/>
      <c r="AB141" s="79"/>
      <c r="AC141" s="79"/>
      <c r="AD141" s="79"/>
      <c r="AE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</row>
    <row r="142" spans="1:89" s="78" customFormat="1" ht="15.75" hidden="1">
      <c r="A142" s="121"/>
      <c r="B142" s="129" t="s">
        <v>31</v>
      </c>
      <c r="C142" s="125"/>
      <c r="D142" s="125"/>
      <c r="E142" s="130" t="s">
        <v>106</v>
      </c>
      <c r="F142" s="130"/>
      <c r="G142" s="125"/>
      <c r="H142" s="125"/>
      <c r="I142" s="131" t="s">
        <v>193</v>
      </c>
      <c r="J142" s="131"/>
      <c r="K142" s="128"/>
      <c r="L142" s="125"/>
      <c r="M142" s="125"/>
      <c r="N142" s="411"/>
      <c r="Y142" s="79"/>
      <c r="Z142" s="79"/>
      <c r="AA142" s="79"/>
      <c r="AB142" s="79"/>
      <c r="AC142" s="79"/>
      <c r="AD142" s="79"/>
      <c r="AE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</row>
    <row r="143" spans="1:89" s="78" customFormat="1" ht="6" hidden="1" customHeight="1">
      <c r="A143" s="121"/>
      <c r="B143" s="129"/>
      <c r="C143" s="125"/>
      <c r="D143" s="125"/>
      <c r="E143" s="130"/>
      <c r="F143" s="130"/>
      <c r="G143" s="125"/>
      <c r="H143" s="125"/>
      <c r="I143" s="131"/>
      <c r="J143" s="131"/>
      <c r="K143" s="128"/>
      <c r="L143" s="125"/>
      <c r="M143" s="125"/>
      <c r="N143" s="411"/>
      <c r="Y143" s="79"/>
      <c r="Z143" s="79"/>
      <c r="AA143" s="79"/>
      <c r="AB143" s="79"/>
      <c r="AC143" s="79"/>
      <c r="AD143" s="79"/>
      <c r="AE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</row>
    <row r="144" spans="1:89" s="78" customFormat="1" ht="15.75" hidden="1">
      <c r="A144" s="121"/>
      <c r="B144" s="129" t="s">
        <v>26</v>
      </c>
      <c r="C144" s="125"/>
      <c r="D144" s="125"/>
      <c r="E144" s="130" t="s">
        <v>4</v>
      </c>
      <c r="F144" s="130"/>
      <c r="G144" s="125"/>
      <c r="H144" s="125"/>
      <c r="I144" s="131" t="s">
        <v>190</v>
      </c>
      <c r="J144" s="131"/>
      <c r="K144" s="128"/>
      <c r="L144" s="125"/>
      <c r="M144" s="125"/>
      <c r="N144" s="411"/>
      <c r="Y144" s="79"/>
      <c r="Z144" s="79"/>
      <c r="AA144" s="79"/>
      <c r="AB144" s="79"/>
      <c r="AC144" s="79"/>
      <c r="AD144" s="79"/>
      <c r="AE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</row>
    <row r="145" spans="1:89" s="78" customFormat="1" ht="6" hidden="1" customHeight="1">
      <c r="A145" s="121"/>
      <c r="B145" s="129"/>
      <c r="C145" s="125"/>
      <c r="D145" s="125"/>
      <c r="E145" s="130"/>
      <c r="F145" s="130"/>
      <c r="G145" s="125"/>
      <c r="H145" s="125"/>
      <c r="I145" s="131"/>
      <c r="J145" s="131"/>
      <c r="K145" s="128"/>
      <c r="L145" s="125"/>
      <c r="M145" s="125"/>
      <c r="N145" s="411"/>
      <c r="Y145" s="79"/>
      <c r="Z145" s="79"/>
      <c r="AA145" s="79"/>
      <c r="AB145" s="79"/>
      <c r="AC145" s="79"/>
      <c r="AD145" s="79"/>
      <c r="AE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</row>
    <row r="146" spans="1:89" s="78" customFormat="1" ht="15.75" hidden="1">
      <c r="A146" s="121"/>
      <c r="B146" s="129" t="s">
        <v>32</v>
      </c>
      <c r="C146" s="125"/>
      <c r="D146" s="125"/>
      <c r="E146" s="130" t="s">
        <v>27</v>
      </c>
      <c r="F146" s="130"/>
      <c r="G146" s="125"/>
      <c r="H146" s="125"/>
      <c r="I146" s="132" t="s">
        <v>194</v>
      </c>
      <c r="J146" s="132"/>
      <c r="K146" s="128"/>
      <c r="L146" s="125"/>
      <c r="M146" s="125"/>
      <c r="N146" s="411"/>
      <c r="Z146" s="79"/>
      <c r="AA146" s="79"/>
      <c r="AB146" s="79"/>
      <c r="AC146" s="79"/>
      <c r="AD146" s="79"/>
      <c r="AE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</row>
    <row r="147" spans="1:89" s="78" customFormat="1" ht="15.75" hidden="1">
      <c r="A147" s="121"/>
      <c r="B147" s="129" t="s">
        <v>6</v>
      </c>
      <c r="C147" s="125"/>
      <c r="D147" s="125"/>
      <c r="E147" s="130" t="s">
        <v>27</v>
      </c>
      <c r="F147" s="130"/>
      <c r="G147" s="125"/>
      <c r="H147" s="125"/>
      <c r="I147" s="131" t="s">
        <v>195</v>
      </c>
      <c r="J147" s="131"/>
      <c r="K147" s="128"/>
      <c r="L147" s="125"/>
      <c r="M147" s="125"/>
      <c r="N147" s="411"/>
      <c r="Y147" s="79"/>
      <c r="Z147" s="79"/>
      <c r="AA147" s="79"/>
      <c r="AB147" s="79"/>
      <c r="AC147" s="79"/>
      <c r="AD147" s="79"/>
      <c r="AE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</row>
    <row r="148" spans="1:89" s="78" customFormat="1" ht="15" hidden="1" customHeight="1">
      <c r="A148" s="121"/>
      <c r="B148" s="129" t="s">
        <v>232</v>
      </c>
      <c r="C148" s="125"/>
      <c r="D148" s="125"/>
      <c r="E148" s="130" t="s">
        <v>27</v>
      </c>
      <c r="F148" s="130"/>
      <c r="G148" s="125"/>
      <c r="H148" s="125"/>
      <c r="I148" s="131" t="s">
        <v>233</v>
      </c>
      <c r="J148" s="132"/>
      <c r="K148" s="128"/>
      <c r="L148" s="125"/>
      <c r="M148" s="125"/>
      <c r="N148" s="411"/>
      <c r="Y148" s="79"/>
      <c r="Z148" s="79"/>
      <c r="AA148" s="79"/>
      <c r="AB148" s="79"/>
      <c r="AC148" s="79"/>
      <c r="AD148" s="79"/>
      <c r="AE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</row>
    <row r="149" spans="1:89" s="78" customFormat="1" ht="6" hidden="1" customHeight="1">
      <c r="A149" s="121"/>
      <c r="B149" s="129"/>
      <c r="C149" s="125"/>
      <c r="D149" s="125"/>
      <c r="E149" s="130"/>
      <c r="F149" s="130"/>
      <c r="G149" s="125"/>
      <c r="H149" s="125"/>
      <c r="I149" s="131"/>
      <c r="J149" s="132"/>
      <c r="K149" s="128"/>
      <c r="L149" s="125"/>
      <c r="M149" s="125"/>
      <c r="N149" s="411"/>
      <c r="Y149" s="79"/>
      <c r="Z149" s="79"/>
      <c r="AA149" s="79"/>
      <c r="AB149" s="79"/>
      <c r="AC149" s="79"/>
      <c r="AD149" s="79"/>
      <c r="AE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</row>
    <row r="150" spans="1:89" s="78" customFormat="1" ht="15.75" hidden="1">
      <c r="A150" s="121"/>
      <c r="B150" s="403" t="s">
        <v>33</v>
      </c>
      <c r="C150" s="133"/>
      <c r="D150" s="133"/>
      <c r="E150" s="404" t="s">
        <v>27</v>
      </c>
      <c r="F150" s="134"/>
      <c r="G150" s="133"/>
      <c r="H150" s="133"/>
      <c r="I150" s="405" t="s">
        <v>196</v>
      </c>
      <c r="J150" s="135"/>
      <c r="K150" s="128"/>
      <c r="L150" s="125"/>
      <c r="M150" s="125"/>
      <c r="N150" s="411"/>
      <c r="Y150" s="79"/>
      <c r="Z150" s="79"/>
      <c r="AA150" s="79"/>
      <c r="AB150" s="79"/>
      <c r="AC150" s="79"/>
      <c r="AD150" s="79"/>
      <c r="AE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</row>
    <row r="151" spans="1:89" s="78" customFormat="1" ht="8.25" hidden="1" customHeight="1">
      <c r="A151" s="121"/>
      <c r="B151" s="410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411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</row>
    <row r="152" spans="1:89" s="78" customFormat="1" ht="8.25" hidden="1" customHeight="1">
      <c r="A152" s="121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1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</row>
    <row r="153" spans="1:89" s="78" customFormat="1" ht="8.25" hidden="1" customHeight="1">
      <c r="A153" s="121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1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</row>
    <row r="154" spans="1:89" s="78" customFormat="1" ht="8.25" hidden="1" customHeight="1">
      <c r="A154" s="121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1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</row>
    <row r="155" spans="1:89" s="78" customFormat="1" ht="8.25" hidden="1" customHeight="1">
      <c r="A155" s="121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1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</row>
    <row r="156" spans="1:89" s="78" customFormat="1" ht="8.25" hidden="1" customHeight="1">
      <c r="A156" s="121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1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</row>
    <row r="157" spans="1:89" s="78" customFormat="1" ht="7.5" hidden="1" customHeight="1">
      <c r="A157" s="121"/>
      <c r="B157" s="200"/>
      <c r="C157" s="409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11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</row>
    <row r="158" spans="1:89" s="78" customFormat="1" ht="16.5" hidden="1" customHeight="1">
      <c r="A158" s="121"/>
      <c r="B158" s="412" t="s">
        <v>197</v>
      </c>
      <c r="C158" s="413"/>
      <c r="D158" s="413"/>
      <c r="E158" s="413"/>
      <c r="F158" s="413"/>
      <c r="G158" s="413"/>
      <c r="H158" s="125"/>
      <c r="I158" s="125"/>
      <c r="J158" s="125"/>
      <c r="K158" s="125"/>
      <c r="L158" s="125"/>
      <c r="M158" s="125"/>
      <c r="N158" s="411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</row>
    <row r="159" spans="1:89" s="78" customFormat="1" ht="16.5" hidden="1" customHeight="1">
      <c r="A159" s="121"/>
      <c r="B159" s="412"/>
      <c r="C159" s="413"/>
      <c r="D159" s="413"/>
      <c r="E159" s="413"/>
      <c r="F159" s="413"/>
      <c r="G159" s="413"/>
      <c r="H159" s="125"/>
      <c r="I159" s="125"/>
      <c r="J159" s="125"/>
      <c r="K159" s="125"/>
      <c r="L159" s="125"/>
      <c r="M159" s="125"/>
      <c r="N159" s="411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</row>
    <row r="160" spans="1:89" s="78" customFormat="1" ht="16.5" hidden="1" customHeight="1">
      <c r="A160" s="121"/>
      <c r="B160" s="411"/>
      <c r="C160" s="414" t="s">
        <v>29</v>
      </c>
      <c r="D160" s="125"/>
      <c r="E160" s="415" t="s">
        <v>3</v>
      </c>
      <c r="F160" s="415"/>
      <c r="G160" s="415" t="s">
        <v>4</v>
      </c>
      <c r="H160" s="125"/>
      <c r="I160" s="415" t="s">
        <v>27</v>
      </c>
      <c r="J160" s="125"/>
      <c r="K160" s="414" t="s">
        <v>55</v>
      </c>
      <c r="L160" s="414" t="s">
        <v>46</v>
      </c>
      <c r="M160" s="414" t="s">
        <v>75</v>
      </c>
      <c r="N160" s="46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</row>
    <row r="161" spans="1:89" s="78" customFormat="1" ht="16.5" hidden="1" customHeight="1">
      <c r="A161" s="121"/>
      <c r="B161" s="411"/>
      <c r="C161" s="413" t="s">
        <v>198</v>
      </c>
      <c r="D161" s="125"/>
      <c r="E161" s="128"/>
      <c r="F161" s="128"/>
      <c r="G161" s="128"/>
      <c r="H161" s="125"/>
      <c r="I161" s="408"/>
      <c r="J161" s="125"/>
      <c r="K161" s="127"/>
      <c r="L161" s="127"/>
      <c r="M161" s="127"/>
      <c r="N161" s="470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</row>
    <row r="162" spans="1:89" s="78" customFormat="1" ht="16.5" hidden="1" customHeight="1">
      <c r="A162" s="121"/>
      <c r="B162" s="411"/>
      <c r="C162" s="125">
        <v>12</v>
      </c>
      <c r="D162" s="125"/>
      <c r="E162" s="197"/>
      <c r="F162" s="197"/>
      <c r="G162" s="197"/>
      <c r="H162" s="197"/>
      <c r="I162" s="408">
        <v>12</v>
      </c>
      <c r="J162" s="125"/>
      <c r="K162" s="127"/>
      <c r="L162" s="127"/>
      <c r="M162" s="127"/>
      <c r="N162" s="470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</row>
    <row r="163" spans="1:89" s="78" customFormat="1" ht="16.5" hidden="1" customHeight="1">
      <c r="A163" s="121"/>
      <c r="B163" s="411"/>
      <c r="C163" s="125">
        <v>14</v>
      </c>
      <c r="D163" s="125"/>
      <c r="E163" s="408">
        <v>14</v>
      </c>
      <c r="F163" s="408"/>
      <c r="G163" s="408"/>
      <c r="H163" s="197"/>
      <c r="I163" s="408">
        <v>14</v>
      </c>
      <c r="J163" s="125"/>
      <c r="K163" s="127">
        <v>14</v>
      </c>
      <c r="L163" s="127"/>
      <c r="M163" s="127"/>
      <c r="N163" s="470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</row>
    <row r="164" spans="1:89" s="78" customFormat="1" ht="16.5" hidden="1" customHeight="1">
      <c r="A164" s="121"/>
      <c r="B164" s="411"/>
      <c r="C164" s="125">
        <v>16</v>
      </c>
      <c r="D164" s="125"/>
      <c r="E164" s="408">
        <v>16</v>
      </c>
      <c r="F164" s="408"/>
      <c r="G164" s="408"/>
      <c r="H164" s="197"/>
      <c r="I164" s="408">
        <v>16</v>
      </c>
      <c r="J164" s="125"/>
      <c r="K164" s="127"/>
      <c r="L164" s="127">
        <v>16</v>
      </c>
      <c r="M164" s="127">
        <v>16</v>
      </c>
      <c r="N164" s="470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</row>
    <row r="165" spans="1:89" s="78" customFormat="1" ht="16.5" hidden="1" customHeight="1">
      <c r="A165" s="121"/>
      <c r="B165" s="411"/>
      <c r="C165" s="125">
        <v>18</v>
      </c>
      <c r="D165" s="125"/>
      <c r="E165" s="408"/>
      <c r="F165" s="408"/>
      <c r="G165" s="408"/>
      <c r="H165" s="197"/>
      <c r="I165" s="408"/>
      <c r="J165" s="125"/>
      <c r="K165" s="127">
        <v>18</v>
      </c>
      <c r="L165" s="127">
        <v>18</v>
      </c>
      <c r="M165" s="127"/>
      <c r="N165" s="470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</row>
    <row r="166" spans="1:89" s="78" customFormat="1" ht="16.5" hidden="1" customHeight="1">
      <c r="A166" s="121"/>
      <c r="B166" s="411"/>
      <c r="C166" s="125">
        <v>20</v>
      </c>
      <c r="D166" s="125"/>
      <c r="E166" s="408">
        <v>20</v>
      </c>
      <c r="F166" s="408"/>
      <c r="G166" s="408"/>
      <c r="H166" s="197"/>
      <c r="I166" s="408">
        <v>20</v>
      </c>
      <c r="J166" s="125"/>
      <c r="K166" s="127">
        <v>20</v>
      </c>
      <c r="L166" s="127">
        <v>20</v>
      </c>
      <c r="M166" s="127">
        <v>20</v>
      </c>
      <c r="N166" s="470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</row>
    <row r="167" spans="1:89" s="78" customFormat="1" ht="16.5" hidden="1" customHeight="1">
      <c r="A167" s="121"/>
      <c r="B167" s="411"/>
      <c r="C167" s="125">
        <v>22</v>
      </c>
      <c r="D167" s="125"/>
      <c r="E167" s="408">
        <v>22</v>
      </c>
      <c r="F167" s="408"/>
      <c r="G167" s="408"/>
      <c r="H167" s="197"/>
      <c r="I167" s="408"/>
      <c r="J167" s="125"/>
      <c r="K167" s="127"/>
      <c r="L167" s="127">
        <v>22</v>
      </c>
      <c r="M167" s="127"/>
      <c r="N167" s="470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</row>
    <row r="168" spans="1:89" s="78" customFormat="1" ht="16.5" hidden="1" customHeight="1">
      <c r="A168" s="121"/>
      <c r="B168" s="411"/>
      <c r="C168" s="125">
        <v>26</v>
      </c>
      <c r="D168" s="125"/>
      <c r="E168" s="408">
        <v>26</v>
      </c>
      <c r="F168" s="408"/>
      <c r="G168" s="408">
        <v>26</v>
      </c>
      <c r="H168" s="197"/>
      <c r="I168" s="459">
        <v>25</v>
      </c>
      <c r="J168" s="125"/>
      <c r="K168" s="127">
        <v>26</v>
      </c>
      <c r="L168" s="127">
        <v>26</v>
      </c>
      <c r="M168" s="127">
        <v>26</v>
      </c>
      <c r="N168" s="470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</row>
    <row r="169" spans="1:89" s="78" customFormat="1" ht="16.5" hidden="1" customHeight="1">
      <c r="A169" s="121"/>
      <c r="B169" s="411"/>
      <c r="C169" s="125">
        <v>30</v>
      </c>
      <c r="D169" s="125"/>
      <c r="E169" s="408">
        <v>30</v>
      </c>
      <c r="F169" s="408"/>
      <c r="G169" s="408">
        <v>30</v>
      </c>
      <c r="H169" s="197"/>
      <c r="I169" s="460"/>
      <c r="J169" s="125"/>
      <c r="K169" s="127">
        <v>30</v>
      </c>
      <c r="L169" s="127">
        <v>30</v>
      </c>
      <c r="M169" s="127">
        <v>30</v>
      </c>
      <c r="N169" s="470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</row>
    <row r="170" spans="1:89" s="78" customFormat="1" ht="16.5" hidden="1" customHeight="1">
      <c r="A170" s="121"/>
      <c r="B170" s="411"/>
      <c r="C170" s="125">
        <v>34</v>
      </c>
      <c r="D170" s="125"/>
      <c r="E170" s="408">
        <v>34</v>
      </c>
      <c r="F170" s="408"/>
      <c r="G170" s="408">
        <v>34</v>
      </c>
      <c r="H170" s="197"/>
      <c r="I170" s="459">
        <v>32</v>
      </c>
      <c r="J170" s="125"/>
      <c r="K170" s="127">
        <v>34</v>
      </c>
      <c r="L170" s="127">
        <v>34</v>
      </c>
      <c r="M170" s="127"/>
      <c r="N170" s="470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</row>
    <row r="171" spans="1:89" s="78" customFormat="1" ht="16.5" hidden="1" customHeight="1">
      <c r="A171" s="121"/>
      <c r="B171" s="411"/>
      <c r="C171" s="125">
        <v>40</v>
      </c>
      <c r="D171" s="125"/>
      <c r="E171" s="408">
        <v>40</v>
      </c>
      <c r="F171" s="408"/>
      <c r="G171" s="408">
        <v>40</v>
      </c>
      <c r="H171" s="197"/>
      <c r="I171" s="459">
        <v>40</v>
      </c>
      <c r="J171" s="125"/>
      <c r="K171" s="127">
        <v>40</v>
      </c>
      <c r="L171" s="127">
        <v>40</v>
      </c>
      <c r="M171" s="127">
        <v>40</v>
      </c>
      <c r="N171" s="470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</row>
    <row r="172" spans="1:89" s="78" customFormat="1" ht="16.5" hidden="1" customHeight="1">
      <c r="A172" s="121"/>
      <c r="B172" s="411"/>
      <c r="C172" s="198"/>
      <c r="D172" s="125"/>
      <c r="E172" s="408"/>
      <c r="F172" s="408"/>
      <c r="G172" s="125"/>
      <c r="H172" s="199"/>
      <c r="I172" s="125"/>
      <c r="J172" s="197"/>
      <c r="K172" s="197"/>
      <c r="L172" s="408"/>
      <c r="M172" s="125"/>
      <c r="N172" s="411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</row>
    <row r="173" spans="1:89" s="78" customFormat="1" ht="8.25" hidden="1" customHeight="1">
      <c r="A173" s="121"/>
      <c r="B173" s="411"/>
      <c r="C173" s="128"/>
      <c r="D173" s="128"/>
      <c r="E173" s="128"/>
      <c r="F173" s="128"/>
      <c r="G173" s="128"/>
      <c r="H173" s="125"/>
      <c r="I173" s="125"/>
      <c r="J173" s="125"/>
      <c r="K173" s="125"/>
      <c r="L173" s="408"/>
      <c r="M173" s="125"/>
      <c r="N173" s="411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</row>
    <row r="174" spans="1:89" s="78" customFormat="1" ht="16.5" hidden="1" customHeight="1">
      <c r="A174" s="121"/>
      <c r="B174" s="411"/>
      <c r="C174" s="402" t="s">
        <v>199</v>
      </c>
      <c r="D174" s="125"/>
      <c r="E174" s="125"/>
      <c r="F174" s="125"/>
      <c r="G174" s="125"/>
      <c r="H174" s="125"/>
      <c r="I174" s="125"/>
      <c r="J174" s="125"/>
      <c r="K174" s="125"/>
      <c r="L174" s="408"/>
      <c r="M174" s="125"/>
      <c r="N174" s="411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</row>
    <row r="175" spans="1:89" s="78" customFormat="1" ht="7.5" hidden="1" customHeight="1">
      <c r="A175" s="121"/>
      <c r="B175" s="410"/>
      <c r="C175" s="136"/>
      <c r="D175" s="136"/>
      <c r="E175" s="136"/>
      <c r="F175" s="136"/>
      <c r="G175" s="136"/>
      <c r="H175" s="136"/>
      <c r="I175" s="136"/>
      <c r="J175" s="136"/>
      <c r="K175" s="136"/>
      <c r="L175" s="433"/>
      <c r="M175" s="136"/>
      <c r="N175" s="411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</row>
    <row r="176" spans="1:89" s="78" customFormat="1" ht="16.5" hidden="1" customHeight="1">
      <c r="A176" s="121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1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</row>
    <row r="177" spans="1:89" s="78" customFormat="1" ht="16.5" hidden="1" customHeight="1">
      <c r="A177" s="121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1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</row>
    <row r="178" spans="1:89" s="78" customFormat="1" ht="16.5" hidden="1" customHeight="1">
      <c r="A178" s="121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1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</row>
    <row r="179" spans="1:89" s="78" customFormat="1" ht="16.5" hidden="1" customHeight="1">
      <c r="A179" s="121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1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</row>
    <row r="180" spans="1:89" s="78" customFormat="1" ht="16.5" hidden="1" customHeight="1">
      <c r="A180" s="121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1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</row>
    <row r="181" spans="1:89" s="78" customFormat="1" ht="16.5" hidden="1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</row>
    <row r="182" spans="1:89" s="78" customFormat="1" hidden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</row>
    <row r="183" spans="1:89" s="78" customFormat="1" hidden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</row>
    <row r="184" spans="1:89" s="78" customFormat="1" hidden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</row>
    <row r="185" spans="1:89" s="78" customFormat="1" hidden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</row>
    <row r="186" spans="1:89" s="78" customFormat="1" hidden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</row>
    <row r="187" spans="1:89" s="78" customFormat="1" hidden="1"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</row>
    <row r="188" spans="1:89" hidden="1"/>
    <row r="189" spans="1:89" ht="15.75" hidden="1">
      <c r="B189" s="78" t="s">
        <v>65</v>
      </c>
      <c r="E189" s="66" t="s">
        <v>57</v>
      </c>
      <c r="P189" s="66"/>
      <c r="Q189" s="66"/>
      <c r="R189" s="66"/>
      <c r="T189" s="83"/>
      <c r="U189" s="64"/>
      <c r="V189" s="106"/>
      <c r="W189" s="106"/>
      <c r="X189" s="106"/>
      <c r="Y189" s="106"/>
      <c r="Z189" s="106"/>
      <c r="AA189" s="106"/>
      <c r="AB189" s="106"/>
      <c r="AC189" s="106"/>
    </row>
    <row r="190" spans="1:89" ht="15.75" hidden="1">
      <c r="B190" s="79"/>
      <c r="P190" s="64"/>
      <c r="T190" s="83"/>
      <c r="U190" s="106"/>
      <c r="V190" s="106"/>
      <c r="W190" s="106"/>
      <c r="X190" s="106"/>
      <c r="Y190" s="106"/>
      <c r="Z190" s="106"/>
      <c r="AA190" s="64"/>
      <c r="AB190" s="160"/>
      <c r="AC190" s="161"/>
    </row>
    <row r="191" spans="1:89" ht="15.75" hidden="1">
      <c r="B191" s="118" t="s">
        <v>34</v>
      </c>
      <c r="E191" s="66" t="s">
        <v>34</v>
      </c>
      <c r="G191" s="68"/>
      <c r="H191" s="68" t="s">
        <v>3</v>
      </c>
      <c r="I191" s="68"/>
      <c r="J191" s="68"/>
      <c r="K191" s="68"/>
      <c r="L191" s="68" t="s">
        <v>4</v>
      </c>
      <c r="M191" s="68"/>
      <c r="N191" s="68" t="s">
        <v>27</v>
      </c>
      <c r="P191" s="64"/>
      <c r="T191" s="106"/>
      <c r="U191" s="117"/>
      <c r="V191" s="103"/>
      <c r="W191" s="103"/>
      <c r="X191" s="103"/>
      <c r="Y191" s="103"/>
      <c r="Z191" s="106"/>
      <c r="AA191" s="64"/>
      <c r="AB191" s="162"/>
      <c r="AC191" s="163"/>
    </row>
    <row r="192" spans="1:89" hidden="1">
      <c r="B192" s="104" t="s">
        <v>3</v>
      </c>
      <c r="E192" s="210">
        <v>12</v>
      </c>
      <c r="F192" s="210"/>
      <c r="G192" s="211"/>
      <c r="H192" s="212"/>
      <c r="I192" s="211"/>
      <c r="J192" s="210"/>
      <c r="K192" s="211"/>
      <c r="L192" s="212"/>
      <c r="M192" s="211"/>
      <c r="N192" s="210">
        <v>12</v>
      </c>
      <c r="O192" s="205"/>
      <c r="P192" s="206"/>
      <c r="T192" s="106"/>
      <c r="U192" s="160"/>
      <c r="V192" s="160"/>
      <c r="W192" s="64"/>
      <c r="X192" s="83"/>
      <c r="Y192" s="160"/>
      <c r="Z192" s="106"/>
      <c r="AA192" s="64"/>
      <c r="AB192" s="160"/>
      <c r="AC192" s="163"/>
      <c r="AD192" s="78">
        <f>IFERROR(INDEX(AC:AC,SMALL(IF((AC$192:AC$246&lt;&gt;0),ROW($192:$246)),ROWS(AD$192:AD192))),"")</f>
        <v>0</v>
      </c>
    </row>
    <row r="193" spans="2:30" hidden="1">
      <c r="B193" s="104" t="s">
        <v>4</v>
      </c>
      <c r="E193" s="210">
        <v>14</v>
      </c>
      <c r="F193" s="210"/>
      <c r="G193" s="211"/>
      <c r="H193" s="210">
        <v>14</v>
      </c>
      <c r="I193" s="211"/>
      <c r="J193" s="210"/>
      <c r="K193" s="211"/>
      <c r="L193" s="212"/>
      <c r="M193" s="211"/>
      <c r="N193" s="210">
        <v>14</v>
      </c>
      <c r="O193" s="205"/>
      <c r="P193" s="206"/>
      <c r="T193" s="106"/>
      <c r="U193" s="160"/>
      <c r="V193" s="160"/>
      <c r="W193" s="64"/>
      <c r="X193" s="83"/>
      <c r="Y193" s="160"/>
      <c r="Z193" s="106"/>
      <c r="AA193" s="64"/>
      <c r="AB193" s="160"/>
      <c r="AC193" s="163"/>
      <c r="AD193" s="78" t="str">
        <f t="array" ref="AD193">IFERROR(INDEX(AC:AC,SMALL(IF((AC$192:AC$246&lt;&gt;0),ROW($192:$246)),ROWS(AD$192:AD193))),"")</f>
        <v/>
      </c>
    </row>
    <row r="194" spans="2:30" hidden="1">
      <c r="B194" s="104" t="s">
        <v>27</v>
      </c>
      <c r="E194" s="210">
        <v>16</v>
      </c>
      <c r="F194" s="210"/>
      <c r="G194" s="211"/>
      <c r="H194" s="210">
        <v>16</v>
      </c>
      <c r="I194" s="211"/>
      <c r="J194" s="210"/>
      <c r="K194" s="211"/>
      <c r="L194" s="212"/>
      <c r="M194" s="211"/>
      <c r="N194" s="210">
        <v>16</v>
      </c>
      <c r="O194" s="205"/>
      <c r="P194" s="206"/>
      <c r="T194" s="106"/>
      <c r="U194" s="160"/>
      <c r="V194" s="160"/>
      <c r="W194" s="64"/>
      <c r="X194" s="83"/>
      <c r="Y194" s="160"/>
      <c r="Z194" s="106"/>
      <c r="AA194" s="64"/>
      <c r="AB194" s="160"/>
      <c r="AC194" s="163"/>
      <c r="AD194" s="78" t="str">
        <f t="array" ref="AD194">IFERROR(INDEX(AC:AC,SMALL(IF((AC$192:AC$246&lt;&gt;0),ROW($192:$246)),ROWS(AD$192:AD194))),"")</f>
        <v/>
      </c>
    </row>
    <row r="195" spans="2:30" hidden="1">
      <c r="E195" s="210">
        <v>18</v>
      </c>
      <c r="F195" s="210"/>
      <c r="G195" s="211"/>
      <c r="H195" s="212"/>
      <c r="I195" s="211"/>
      <c r="J195" s="210"/>
      <c r="K195" s="211"/>
      <c r="L195" s="212"/>
      <c r="M195" s="211"/>
      <c r="N195" s="212"/>
      <c r="O195" s="205"/>
      <c r="P195" s="206"/>
      <c r="T195" s="106"/>
      <c r="U195" s="160"/>
      <c r="V195" s="160"/>
      <c r="W195" s="64"/>
      <c r="X195" s="164"/>
      <c r="Y195" s="160"/>
      <c r="Z195" s="106"/>
      <c r="AA195" s="64"/>
      <c r="AB195" s="160"/>
      <c r="AC195" s="163"/>
      <c r="AD195" s="78" t="str">
        <f t="array" ref="AD195">IFERROR(INDEX(AC:AC,SMALL(IF((AC$192:AC$246&lt;&gt;0),ROW($192:$246)),ROWS(AD$192:AD195))),"")</f>
        <v/>
      </c>
    </row>
    <row r="196" spans="2:30" hidden="1">
      <c r="E196" s="210">
        <v>20</v>
      </c>
      <c r="F196" s="210"/>
      <c r="G196" s="211"/>
      <c r="H196" s="210">
        <v>20</v>
      </c>
      <c r="I196" s="211"/>
      <c r="J196" s="210"/>
      <c r="K196" s="211"/>
      <c r="L196" s="212"/>
      <c r="M196" s="211"/>
      <c r="N196" s="210">
        <v>20</v>
      </c>
      <c r="O196" s="205"/>
      <c r="P196" s="206"/>
      <c r="T196" s="106"/>
      <c r="U196" s="160"/>
      <c r="V196" s="160"/>
      <c r="W196" s="160"/>
      <c r="X196" s="83"/>
      <c r="Y196" s="106"/>
      <c r="Z196" s="106"/>
      <c r="AA196" s="64"/>
      <c r="AB196" s="160"/>
      <c r="AC196" s="163"/>
      <c r="AD196" s="78" t="str">
        <f t="array" ref="AD196">IFERROR(INDEX(AC:AC,SMALL(IF((AC$192:AC$246&lt;&gt;0),ROW($192:$246)),ROWS(AD$192:AD196))),"")</f>
        <v/>
      </c>
    </row>
    <row r="197" spans="2:30" hidden="1">
      <c r="E197" s="210">
        <v>22</v>
      </c>
      <c r="F197" s="210"/>
      <c r="G197" s="211"/>
      <c r="H197" s="210">
        <v>22</v>
      </c>
      <c r="I197" s="211"/>
      <c r="J197" s="210"/>
      <c r="K197" s="211"/>
      <c r="L197" s="212"/>
      <c r="M197" s="211"/>
      <c r="N197" s="212"/>
      <c r="O197" s="205"/>
      <c r="P197" s="206"/>
      <c r="T197" s="106"/>
      <c r="U197" s="160"/>
      <c r="V197" s="160"/>
      <c r="W197" s="160"/>
      <c r="X197" s="106"/>
      <c r="Y197" s="106"/>
      <c r="Z197" s="106"/>
      <c r="AA197" s="64"/>
      <c r="AB197" s="160"/>
      <c r="AC197" s="163"/>
      <c r="AD197" s="78" t="str">
        <f t="array" ref="AD197">IFERROR(INDEX(AC:AC,SMALL(IF((AC$192:AC$246&lt;&gt;0),ROW($192:$246)),ROWS(AD$192:AD197))),"")</f>
        <v/>
      </c>
    </row>
    <row r="198" spans="2:30" hidden="1">
      <c r="E198" s="212"/>
      <c r="F198" s="212"/>
      <c r="G198" s="213"/>
      <c r="H198" s="212"/>
      <c r="I198" s="213"/>
      <c r="J198" s="212"/>
      <c r="K198" s="213"/>
      <c r="L198" s="212"/>
      <c r="M198" s="211"/>
      <c r="N198" s="398">
        <v>25</v>
      </c>
      <c r="O198" s="205"/>
      <c r="P198" s="206"/>
      <c r="T198" s="106"/>
      <c r="U198" s="64"/>
      <c r="V198" s="64"/>
      <c r="W198" s="64"/>
      <c r="X198" s="64"/>
      <c r="Y198" s="165"/>
      <c r="Z198" s="106"/>
      <c r="AA198" s="64"/>
      <c r="AB198" s="160"/>
      <c r="AC198" s="163"/>
      <c r="AD198" s="78" t="str">
        <f t="array" ref="AD198">IFERROR(INDEX(AC:AC,SMALL(IF((AC$192:AC$246&lt;&gt;0),ROW($192:$246)),ROWS(AD$192:AD198))),"")</f>
        <v/>
      </c>
    </row>
    <row r="199" spans="2:30" ht="15.75" hidden="1">
      <c r="E199" s="210">
        <v>26</v>
      </c>
      <c r="F199" s="210"/>
      <c r="G199" s="211"/>
      <c r="H199" s="210">
        <v>26</v>
      </c>
      <c r="I199" s="211"/>
      <c r="J199" s="210"/>
      <c r="K199" s="211"/>
      <c r="L199" s="210">
        <v>26</v>
      </c>
      <c r="M199" s="211"/>
      <c r="N199" s="212"/>
      <c r="O199" s="205"/>
      <c r="P199" s="206"/>
      <c r="T199" s="106"/>
      <c r="U199" s="160"/>
      <c r="V199" s="160"/>
      <c r="W199" s="160"/>
      <c r="X199" s="113"/>
      <c r="Y199" s="83"/>
      <c r="Z199" s="106"/>
      <c r="AA199" s="64"/>
      <c r="AB199" s="160"/>
      <c r="AC199" s="163"/>
      <c r="AD199" s="78" t="str">
        <f t="array" ref="AD199">IFERROR(INDEX(AC:AC,SMALL(IF((AC$192:AC$246&lt;&gt;0),ROW($192:$246)),ROWS(AD$192:AD199))),"")</f>
        <v/>
      </c>
    </row>
    <row r="200" spans="2:30" hidden="1">
      <c r="E200" s="215"/>
      <c r="F200" s="215"/>
      <c r="G200" s="213"/>
      <c r="H200" s="212"/>
      <c r="I200" s="213"/>
      <c r="J200" s="212"/>
      <c r="K200" s="213"/>
      <c r="L200" s="212"/>
      <c r="M200" s="211"/>
      <c r="N200" s="212"/>
      <c r="O200" s="205"/>
      <c r="P200" s="206"/>
      <c r="T200" s="64"/>
      <c r="U200" s="64"/>
      <c r="V200" s="64"/>
      <c r="W200" s="64"/>
      <c r="X200" s="106"/>
      <c r="Y200" s="106"/>
      <c r="Z200" s="106"/>
      <c r="AA200" s="64"/>
      <c r="AB200" s="160"/>
      <c r="AC200" s="163"/>
      <c r="AD200" s="78" t="str">
        <f t="array" ref="AD200">IFERROR(INDEX(AC:AC,SMALL(IF((AC$192:AC$246&lt;&gt;0),ROW($192:$246)),ROWS(AD$192:AD200))),"")</f>
        <v/>
      </c>
    </row>
    <row r="201" spans="2:30" hidden="1">
      <c r="E201" s="210">
        <v>30</v>
      </c>
      <c r="F201" s="210"/>
      <c r="G201" s="211"/>
      <c r="H201" s="210">
        <v>30</v>
      </c>
      <c r="I201" s="211"/>
      <c r="J201" s="210"/>
      <c r="K201" s="211"/>
      <c r="L201" s="210">
        <v>30</v>
      </c>
      <c r="M201" s="211"/>
      <c r="N201" s="212"/>
      <c r="O201" s="205"/>
      <c r="P201" s="206"/>
      <c r="T201" s="106"/>
      <c r="U201" s="160"/>
      <c r="V201" s="160"/>
      <c r="W201" s="160"/>
      <c r="X201" s="106"/>
      <c r="Y201" s="106"/>
      <c r="Z201" s="106"/>
      <c r="AA201" s="64"/>
      <c r="AB201" s="160"/>
      <c r="AC201" s="163"/>
      <c r="AD201" s="78" t="str">
        <f t="array" ref="AD201">IFERROR(INDEX(AC:AC,SMALL(IF((AC$192:AC$246&lt;&gt;0),ROW($192:$246)),ROWS(AD$192:AD201))),"")</f>
        <v/>
      </c>
    </row>
    <row r="202" spans="2:30" ht="15.75" hidden="1">
      <c r="E202" s="215"/>
      <c r="F202" s="215"/>
      <c r="G202" s="213"/>
      <c r="H202" s="212"/>
      <c r="I202" s="213"/>
      <c r="J202" s="212"/>
      <c r="K202" s="213"/>
      <c r="L202" s="212"/>
      <c r="M202" s="211"/>
      <c r="N202" s="398">
        <v>32</v>
      </c>
      <c r="O202" s="205"/>
      <c r="P202" s="206"/>
      <c r="S202" s="174" t="s">
        <v>56</v>
      </c>
      <c r="T202" s="175" t="s">
        <v>56</v>
      </c>
      <c r="U202" s="166"/>
      <c r="V202" s="175" t="s">
        <v>56</v>
      </c>
      <c r="W202" s="167"/>
      <c r="X202" s="172"/>
      <c r="Y202" s="180"/>
      <c r="Z202" s="106"/>
      <c r="AA202" s="64"/>
      <c r="AB202" s="160"/>
      <c r="AC202" s="163"/>
      <c r="AD202" s="78" t="str">
        <f t="array" ref="AD202">IFERROR(INDEX(AC:AC,SMALL(IF((AC$192:AC$246&lt;&gt;0),ROW($192:$246)),ROWS(AD$192:AD202))),"")</f>
        <v/>
      </c>
    </row>
    <row r="203" spans="2:30" ht="15.75" hidden="1">
      <c r="E203" s="210">
        <v>34</v>
      </c>
      <c r="F203" s="210"/>
      <c r="G203" s="211"/>
      <c r="H203" s="210">
        <v>34</v>
      </c>
      <c r="I203" s="211"/>
      <c r="J203" s="210"/>
      <c r="K203" s="211"/>
      <c r="L203" s="210">
        <v>34</v>
      </c>
      <c r="M203" s="213"/>
      <c r="N203" s="212"/>
      <c r="O203" s="205"/>
      <c r="P203" s="207"/>
      <c r="S203" s="176" t="str">
        <f>G17</f>
        <v>STANDARD</v>
      </c>
      <c r="T203" s="177" t="str">
        <f>B17</f>
        <v>B500 B</v>
      </c>
      <c r="U203" s="168" t="str">
        <f>T203</f>
        <v>B500 B</v>
      </c>
      <c r="V203" s="171" t="s">
        <v>70</v>
      </c>
      <c r="W203" s="169" t="str">
        <f>S203</f>
        <v>STANDARD</v>
      </c>
      <c r="X203" s="172"/>
      <c r="Y203" s="171"/>
      <c r="Z203" s="106"/>
      <c r="AA203" s="106"/>
      <c r="AB203" s="160"/>
      <c r="AC203" s="163"/>
      <c r="AD203" s="78" t="str">
        <f t="array" ref="AD203">IFERROR(INDEX(AC:AC,SMALL(IF((AC$192:AC$246&lt;&gt;0),ROW($192:$246)),ROWS(AD$192:AD203))),"")</f>
        <v/>
      </c>
    </row>
    <row r="204" spans="2:30" ht="15.75" hidden="1">
      <c r="E204" s="210">
        <v>40</v>
      </c>
      <c r="F204" s="210"/>
      <c r="G204" s="211"/>
      <c r="H204" s="210">
        <v>40</v>
      </c>
      <c r="I204" s="211"/>
      <c r="J204" s="210"/>
      <c r="K204" s="211"/>
      <c r="L204" s="210">
        <v>40</v>
      </c>
      <c r="M204" s="213"/>
      <c r="N204" s="398">
        <v>40</v>
      </c>
      <c r="O204" s="205"/>
      <c r="P204" s="207"/>
      <c r="S204" s="176"/>
      <c r="U204" s="170" t="s">
        <v>66</v>
      </c>
      <c r="V204" s="194"/>
      <c r="W204" s="167" t="s">
        <v>67</v>
      </c>
      <c r="X204" s="172"/>
      <c r="Y204" s="165"/>
      <c r="Z204" s="106"/>
      <c r="AA204" s="106"/>
      <c r="AB204" s="160"/>
      <c r="AC204" s="163"/>
      <c r="AD204" s="78" t="str">
        <f t="array" ref="AD204">IFERROR(INDEX(AC:AC,SMALL(IF((AC$192:AC$246&lt;&gt;0),ROW($192:$246)),ROWS(AD$192:AD204))),"")</f>
        <v/>
      </c>
    </row>
    <row r="205" spans="2:30" hidden="1">
      <c r="E205" s="214"/>
      <c r="F205" s="214"/>
      <c r="G205" s="211"/>
      <c r="H205" s="212"/>
      <c r="I205" s="211"/>
      <c r="J205" s="214"/>
      <c r="K205" s="211"/>
      <c r="L205" s="212"/>
      <c r="M205" s="213"/>
      <c r="N205" s="212"/>
      <c r="O205" s="205"/>
      <c r="P205" s="207"/>
      <c r="Q205" s="186"/>
      <c r="R205" s="187"/>
      <c r="S205" s="188">
        <f t="shared" ref="S205:S218" si="39">IF($G$17=$E$191,E192,IF($G$17=$H$191,H192,IF($G$17=$J$191,J192,IF($G$17=$L$191,L192,IF($G$17=$N$191,N192,"ERROR")))))</f>
        <v>12</v>
      </c>
      <c r="T205" s="189">
        <f>IF($B$17=$E$210,E211,IF($B$17=$H$210,H211,IF($B$17=$J$210,J211,IF($B$17=$L$210,L211,IF($B$17=$P$210,P211,IF($B$17=$N$210,N211,IF($B$17=$O$210,N211,"ERROR")))))))</f>
        <v>12</v>
      </c>
      <c r="U205" s="190"/>
      <c r="V205" s="195">
        <f>IF(S205=T205,S205,IF(S205=0,"",""))</f>
        <v>12</v>
      </c>
      <c r="W205" s="191"/>
      <c r="X205" s="172"/>
      <c r="Y205" s="83"/>
      <c r="Z205" s="106"/>
      <c r="AA205" s="201"/>
      <c r="AB205" s="192"/>
      <c r="AC205" s="163"/>
    </row>
    <row r="206" spans="2:30" hidden="1">
      <c r="P206" s="83"/>
      <c r="Q206" s="83"/>
      <c r="R206" s="83"/>
      <c r="S206" s="174">
        <f t="shared" si="39"/>
        <v>14</v>
      </c>
      <c r="T206" s="175">
        <f t="shared" ref="T206:T218" si="40">IF($B$17=$E$210,E212,IF($B$17=$H$210,H212,IF($B$17=$J$210,J212,IF($B$17=$L$210,L212,IF($B$17=$P$210,P212,IF($B$17=$N$210,N212,IF($B$17=$O$210,N212,"ERROR")))))))</f>
        <v>14</v>
      </c>
      <c r="U206" s="172"/>
      <c r="V206" s="195">
        <f>IF(S206=T206,S206,IF(S206=0,"",""))</f>
        <v>14</v>
      </c>
      <c r="W206" s="173"/>
      <c r="X206" s="172"/>
      <c r="Y206" s="83"/>
      <c r="Z206" s="106"/>
      <c r="AA206" s="201"/>
      <c r="AB206" s="160"/>
      <c r="AC206" s="106"/>
    </row>
    <row r="207" spans="2:30" hidden="1">
      <c r="Q207" s="83"/>
      <c r="R207" s="83"/>
      <c r="S207" s="174">
        <f t="shared" si="39"/>
        <v>16</v>
      </c>
      <c r="T207" s="175">
        <f t="shared" si="40"/>
        <v>16</v>
      </c>
      <c r="U207" s="172"/>
      <c r="V207" s="195">
        <f t="shared" ref="V207:V218" si="41">IF(S207=T207,S207,IF(S207=0,"",""))</f>
        <v>16</v>
      </c>
      <c r="W207" s="173"/>
      <c r="X207" s="172"/>
      <c r="Y207" s="83"/>
      <c r="Z207" s="106"/>
      <c r="AA207" s="201"/>
      <c r="AB207" s="160"/>
      <c r="AC207" s="106"/>
      <c r="AD207" s="79" t="str">
        <f t="shared" ref="AD207:AD218" si="42">IF(ROW(V207)&gt;COUNTA(V:V),"",INDEX(V:V,SMALL(IF(V$205:V$218&lt;&gt;"",ROW($205:$218)),ROW(V207))))</f>
        <v/>
      </c>
    </row>
    <row r="208" spans="2:30" ht="15.75" hidden="1">
      <c r="B208" s="78" t="s">
        <v>64</v>
      </c>
      <c r="E208" s="66" t="s">
        <v>63</v>
      </c>
      <c r="Q208" s="83"/>
      <c r="R208" s="83"/>
      <c r="S208" s="174">
        <f t="shared" si="39"/>
        <v>18</v>
      </c>
      <c r="T208" s="175">
        <f t="shared" si="40"/>
        <v>18</v>
      </c>
      <c r="U208" s="172"/>
      <c r="V208" s="195">
        <f t="shared" si="41"/>
        <v>18</v>
      </c>
      <c r="W208" s="173"/>
      <c r="X208" s="172"/>
      <c r="Y208" s="83"/>
      <c r="Z208" s="106"/>
      <c r="AA208" s="201"/>
      <c r="AB208" s="160"/>
      <c r="AD208" s="79" t="str">
        <f t="shared" si="42"/>
        <v/>
      </c>
    </row>
    <row r="209" spans="2:30" hidden="1">
      <c r="Q209" s="64"/>
      <c r="R209" s="83"/>
      <c r="S209" s="174">
        <f t="shared" si="39"/>
        <v>20</v>
      </c>
      <c r="T209" s="175">
        <f t="shared" si="40"/>
        <v>20</v>
      </c>
      <c r="U209" s="172"/>
      <c r="V209" s="195">
        <f>IF(S209=T209,S209,IF(S209=0,"",""))</f>
        <v>20</v>
      </c>
      <c r="W209" s="173"/>
      <c r="X209" s="172"/>
      <c r="Y209" s="83"/>
      <c r="Z209" s="106"/>
      <c r="AA209" s="201"/>
      <c r="AB209" s="160"/>
      <c r="AD209" s="79" t="str">
        <f t="shared" si="42"/>
        <v/>
      </c>
    </row>
    <row r="210" spans="2:30" hidden="1">
      <c r="B210" s="104" t="s">
        <v>30</v>
      </c>
      <c r="E210" s="68" t="s">
        <v>30</v>
      </c>
      <c r="F210" s="68"/>
      <c r="G210" s="68"/>
      <c r="H210" s="68" t="s">
        <v>31</v>
      </c>
      <c r="I210" s="68"/>
      <c r="J210" s="68" t="s">
        <v>76</v>
      </c>
      <c r="K210" s="68"/>
      <c r="L210" s="68" t="s">
        <v>77</v>
      </c>
      <c r="M210" s="68"/>
      <c r="N210" s="68" t="s">
        <v>6</v>
      </c>
      <c r="O210" s="68" t="s">
        <v>232</v>
      </c>
      <c r="P210" s="78" t="s">
        <v>33</v>
      </c>
      <c r="Q210" s="64"/>
      <c r="R210" s="83"/>
      <c r="S210" s="174">
        <f t="shared" si="39"/>
        <v>22</v>
      </c>
      <c r="T210" s="175">
        <f t="shared" si="40"/>
        <v>22</v>
      </c>
      <c r="U210" s="172"/>
      <c r="V210" s="195">
        <f t="shared" si="41"/>
        <v>22</v>
      </c>
      <c r="W210" s="173"/>
      <c r="X210" s="172"/>
      <c r="Y210" s="83"/>
      <c r="Z210" s="106"/>
      <c r="AA210" s="201"/>
      <c r="AB210" s="160"/>
      <c r="AD210" s="79" t="str">
        <f t="shared" si="42"/>
        <v/>
      </c>
    </row>
    <row r="211" spans="2:30" hidden="1">
      <c r="B211" s="104" t="s">
        <v>31</v>
      </c>
      <c r="E211" s="210">
        <v>12</v>
      </c>
      <c r="F211" s="210"/>
      <c r="G211" s="68"/>
      <c r="H211" s="210">
        <v>12</v>
      </c>
      <c r="I211" s="68"/>
      <c r="J211" s="208"/>
      <c r="K211" s="68"/>
      <c r="L211" s="210">
        <v>12</v>
      </c>
      <c r="M211" s="68"/>
      <c r="N211" s="210">
        <v>12</v>
      </c>
      <c r="O211" s="210">
        <v>12</v>
      </c>
      <c r="P211" s="210">
        <v>12</v>
      </c>
      <c r="Q211" s="64"/>
      <c r="R211" s="83"/>
      <c r="S211" s="174">
        <f t="shared" si="39"/>
        <v>0</v>
      </c>
      <c r="T211" s="175">
        <f t="shared" si="40"/>
        <v>0</v>
      </c>
      <c r="U211" s="172"/>
      <c r="V211" s="195">
        <f t="shared" si="41"/>
        <v>0</v>
      </c>
      <c r="W211" s="173"/>
      <c r="X211" s="172"/>
      <c r="Y211" s="83"/>
      <c r="Z211" s="106"/>
      <c r="AA211" s="201"/>
      <c r="AB211" s="160"/>
      <c r="AD211" s="79" t="str">
        <f t="shared" si="42"/>
        <v/>
      </c>
    </row>
    <row r="212" spans="2:30" hidden="1">
      <c r="B212" s="104" t="s">
        <v>76</v>
      </c>
      <c r="E212" s="210">
        <v>14</v>
      </c>
      <c r="F212" s="210"/>
      <c r="G212" s="68"/>
      <c r="H212" s="210">
        <v>14</v>
      </c>
      <c r="I212" s="68"/>
      <c r="J212" s="208"/>
      <c r="K212" s="68"/>
      <c r="L212" s="210">
        <v>14</v>
      </c>
      <c r="M212" s="68"/>
      <c r="N212" s="210">
        <v>14</v>
      </c>
      <c r="O212" s="210">
        <v>14</v>
      </c>
      <c r="P212" s="210">
        <v>14</v>
      </c>
      <c r="Q212" s="64"/>
      <c r="R212" s="83"/>
      <c r="S212" s="174">
        <f t="shared" si="39"/>
        <v>26</v>
      </c>
      <c r="T212" s="175">
        <f t="shared" si="40"/>
        <v>26</v>
      </c>
      <c r="U212" s="172"/>
      <c r="V212" s="195">
        <f t="shared" si="41"/>
        <v>26</v>
      </c>
      <c r="W212" s="173"/>
      <c r="X212" s="172"/>
      <c r="Y212" s="83"/>
      <c r="Z212" s="106"/>
      <c r="AA212" s="201"/>
      <c r="AB212" s="160"/>
      <c r="AD212" s="79" t="str">
        <f t="shared" si="42"/>
        <v/>
      </c>
    </row>
    <row r="213" spans="2:30" hidden="1">
      <c r="B213" s="104" t="s">
        <v>77</v>
      </c>
      <c r="E213" s="210">
        <v>16</v>
      </c>
      <c r="F213" s="210"/>
      <c r="G213" s="68"/>
      <c r="H213" s="210">
        <v>16</v>
      </c>
      <c r="I213" s="68"/>
      <c r="J213" s="208"/>
      <c r="K213" s="68"/>
      <c r="L213" s="210">
        <v>16</v>
      </c>
      <c r="M213" s="68"/>
      <c r="N213" s="210">
        <v>16</v>
      </c>
      <c r="O213" s="210">
        <v>16</v>
      </c>
      <c r="P213" s="210">
        <v>16</v>
      </c>
      <c r="Q213" s="64"/>
      <c r="R213" s="83"/>
      <c r="S213" s="174">
        <f t="shared" si="39"/>
        <v>0</v>
      </c>
      <c r="T213" s="175">
        <f t="shared" si="40"/>
        <v>0</v>
      </c>
      <c r="U213" s="172"/>
      <c r="V213" s="195">
        <f t="shared" si="41"/>
        <v>0</v>
      </c>
      <c r="W213" s="173"/>
      <c r="X213" s="172"/>
      <c r="Y213" s="83"/>
      <c r="Z213" s="106"/>
      <c r="AA213" s="201"/>
      <c r="AB213" s="160"/>
      <c r="AD213" s="79" t="str">
        <f t="shared" si="42"/>
        <v/>
      </c>
    </row>
    <row r="214" spans="2:30" hidden="1">
      <c r="B214" s="104" t="s">
        <v>6</v>
      </c>
      <c r="E214" s="210">
        <v>18</v>
      </c>
      <c r="F214" s="210"/>
      <c r="G214" s="68"/>
      <c r="H214" s="210">
        <v>18</v>
      </c>
      <c r="I214" s="68"/>
      <c r="J214" s="208"/>
      <c r="K214" s="68"/>
      <c r="L214" s="210">
        <v>18</v>
      </c>
      <c r="M214" s="68"/>
      <c r="N214" s="210"/>
      <c r="O214" s="210"/>
      <c r="P214" s="210"/>
      <c r="Q214" s="64"/>
      <c r="R214" s="83"/>
      <c r="S214" s="174">
        <f t="shared" si="39"/>
        <v>30</v>
      </c>
      <c r="T214" s="175">
        <f t="shared" si="40"/>
        <v>30</v>
      </c>
      <c r="U214" s="172"/>
      <c r="V214" s="195">
        <f t="shared" si="41"/>
        <v>30</v>
      </c>
      <c r="W214" s="173"/>
      <c r="X214" s="172"/>
      <c r="Y214" s="83"/>
      <c r="Z214" s="106"/>
      <c r="AA214" s="201"/>
      <c r="AB214" s="160"/>
      <c r="AD214" s="79" t="str">
        <f t="shared" si="42"/>
        <v/>
      </c>
    </row>
    <row r="215" spans="2:30" hidden="1">
      <c r="B215" s="66" t="s">
        <v>232</v>
      </c>
      <c r="E215" s="210">
        <v>20</v>
      </c>
      <c r="F215" s="210"/>
      <c r="G215" s="68"/>
      <c r="H215" s="210">
        <v>20</v>
      </c>
      <c r="I215" s="68"/>
      <c r="J215" s="208"/>
      <c r="K215" s="68"/>
      <c r="L215" s="210">
        <v>20</v>
      </c>
      <c r="M215" s="68"/>
      <c r="N215" s="210">
        <v>20</v>
      </c>
      <c r="O215" s="210">
        <v>20</v>
      </c>
      <c r="P215" s="210">
        <v>20</v>
      </c>
      <c r="Q215" s="64"/>
      <c r="R215" s="83"/>
      <c r="S215" s="174">
        <f t="shared" si="39"/>
        <v>0</v>
      </c>
      <c r="T215" s="175">
        <f t="shared" si="40"/>
        <v>0</v>
      </c>
      <c r="U215" s="172"/>
      <c r="V215" s="195">
        <f t="shared" si="41"/>
        <v>0</v>
      </c>
      <c r="W215" s="173"/>
      <c r="X215" s="172"/>
      <c r="Y215" s="83"/>
      <c r="Z215" s="106"/>
      <c r="AA215" s="201"/>
      <c r="AB215" s="160"/>
      <c r="AD215" s="79" t="str">
        <f t="shared" si="42"/>
        <v/>
      </c>
    </row>
    <row r="216" spans="2:30" hidden="1">
      <c r="B216" s="401" t="s">
        <v>33</v>
      </c>
      <c r="E216" s="210">
        <v>22</v>
      </c>
      <c r="F216" s="210"/>
      <c r="G216" s="68"/>
      <c r="H216" s="210">
        <v>22</v>
      </c>
      <c r="I216" s="68"/>
      <c r="J216" s="208"/>
      <c r="K216" s="68"/>
      <c r="L216" s="208"/>
      <c r="M216" s="68"/>
      <c r="N216" s="208"/>
      <c r="O216" s="208"/>
      <c r="P216" s="210"/>
      <c r="Q216" s="64"/>
      <c r="R216" s="83"/>
      <c r="S216" s="174">
        <f t="shared" si="39"/>
        <v>34</v>
      </c>
      <c r="T216" s="175">
        <f t="shared" si="40"/>
        <v>34</v>
      </c>
      <c r="U216" s="172"/>
      <c r="V216" s="195">
        <f t="shared" si="41"/>
        <v>34</v>
      </c>
      <c r="W216" s="173"/>
      <c r="X216" s="172"/>
      <c r="Y216" s="83"/>
      <c r="Z216" s="106"/>
      <c r="AA216" s="201"/>
      <c r="AB216" s="160"/>
      <c r="AD216" s="79" t="str">
        <f t="shared" si="42"/>
        <v/>
      </c>
    </row>
    <row r="217" spans="2:30" hidden="1">
      <c r="E217" s="208"/>
      <c r="F217" s="208"/>
      <c r="G217" s="68"/>
      <c r="H217" s="208"/>
      <c r="I217" s="68"/>
      <c r="J217" s="208"/>
      <c r="K217" s="68"/>
      <c r="L217" s="208"/>
      <c r="M217" s="68"/>
      <c r="N217" s="398">
        <v>25</v>
      </c>
      <c r="O217" s="398">
        <v>25</v>
      </c>
      <c r="P217" s="399">
        <v>25</v>
      </c>
      <c r="Q217" s="64"/>
      <c r="R217" s="83"/>
      <c r="S217" s="174">
        <f t="shared" si="39"/>
        <v>40</v>
      </c>
      <c r="T217" s="175">
        <f t="shared" si="40"/>
        <v>40</v>
      </c>
      <c r="U217" s="172"/>
      <c r="V217" s="195">
        <f>IF(S217=T217,S217,IF(S217=0,"",""))</f>
        <v>40</v>
      </c>
      <c r="W217" s="173"/>
      <c r="X217" s="172"/>
      <c r="Y217" s="83"/>
      <c r="Z217" s="106"/>
      <c r="AA217" s="201"/>
      <c r="AB217" s="160"/>
      <c r="AD217" s="79" t="str">
        <f t="shared" si="42"/>
        <v/>
      </c>
    </row>
    <row r="218" spans="2:30" ht="15.75" hidden="1">
      <c r="E218" s="210">
        <v>26</v>
      </c>
      <c r="F218" s="210"/>
      <c r="G218" s="68"/>
      <c r="H218" s="210">
        <v>26</v>
      </c>
      <c r="I218" s="159"/>
      <c r="J218" s="210">
        <v>26</v>
      </c>
      <c r="K218" s="68"/>
      <c r="L218" s="208"/>
      <c r="M218" s="68"/>
      <c r="N218" s="208"/>
      <c r="O218" s="208"/>
      <c r="P218" s="210"/>
      <c r="Q218" s="182"/>
      <c r="R218" s="112"/>
      <c r="S218" s="183">
        <f t="shared" si="39"/>
        <v>0</v>
      </c>
      <c r="T218" s="184">
        <f t="shared" si="40"/>
        <v>0</v>
      </c>
      <c r="U218" s="181"/>
      <c r="V218" s="196">
        <f t="shared" si="41"/>
        <v>0</v>
      </c>
      <c r="W218" s="185"/>
      <c r="X218" s="172"/>
      <c r="Y218" s="83"/>
      <c r="Z218" s="106"/>
      <c r="AA218" s="201"/>
      <c r="AB218" s="160"/>
      <c r="AD218" s="79" t="str">
        <f t="shared" si="42"/>
        <v/>
      </c>
    </row>
    <row r="219" spans="2:30" hidden="1">
      <c r="E219" s="208"/>
      <c r="F219" s="208"/>
      <c r="G219" s="68"/>
      <c r="H219" s="208"/>
      <c r="I219" s="119"/>
      <c r="J219" s="208"/>
      <c r="K219" s="68"/>
      <c r="L219" s="208"/>
      <c r="M219" s="68"/>
      <c r="N219" s="208"/>
      <c r="O219" s="208"/>
      <c r="P219" s="208"/>
      <c r="Q219" s="66"/>
      <c r="S219" s="178"/>
      <c r="T219" s="179"/>
      <c r="U219" s="172"/>
      <c r="V219" s="83"/>
      <c r="W219" s="173"/>
      <c r="AA219" s="193"/>
      <c r="AD219" s="78"/>
    </row>
    <row r="220" spans="2:30" hidden="1">
      <c r="E220" s="210">
        <v>30</v>
      </c>
      <c r="F220" s="210"/>
      <c r="G220" s="68"/>
      <c r="H220" s="210">
        <v>30</v>
      </c>
      <c r="I220" s="119"/>
      <c r="J220" s="210">
        <v>30</v>
      </c>
      <c r="K220" s="68"/>
      <c r="L220" s="208"/>
      <c r="M220" s="68"/>
      <c r="N220" s="208"/>
      <c r="O220" s="208"/>
      <c r="P220" s="210"/>
      <c r="Q220" s="66"/>
      <c r="AD220" s="78"/>
    </row>
    <row r="221" spans="2:30" hidden="1">
      <c r="E221" s="208"/>
      <c r="F221" s="208"/>
      <c r="G221" s="68"/>
      <c r="H221" s="208"/>
      <c r="I221" s="119"/>
      <c r="J221" s="208"/>
      <c r="K221" s="68"/>
      <c r="L221" s="208"/>
      <c r="M221" s="68"/>
      <c r="N221" s="398">
        <v>32</v>
      </c>
      <c r="O221" s="398">
        <v>32</v>
      </c>
      <c r="P221" s="399">
        <v>32</v>
      </c>
      <c r="Q221" s="66"/>
      <c r="AD221" s="78"/>
    </row>
    <row r="222" spans="2:30" hidden="1">
      <c r="E222" s="210">
        <v>34</v>
      </c>
      <c r="F222" s="210"/>
      <c r="G222" s="68"/>
      <c r="H222" s="210">
        <v>34</v>
      </c>
      <c r="I222" s="119"/>
      <c r="J222" s="210">
        <v>34</v>
      </c>
      <c r="K222" s="68"/>
      <c r="L222" s="208"/>
      <c r="M222" s="68"/>
      <c r="N222" s="208"/>
      <c r="O222" s="208"/>
      <c r="P222" s="210"/>
      <c r="Q222" s="66"/>
      <c r="S222" s="78" t="str">
        <f>IF(S211=T211,"toll","shit")</f>
        <v>toll</v>
      </c>
      <c r="AD222" s="78"/>
    </row>
    <row r="223" spans="2:30" hidden="1">
      <c r="E223" s="210">
        <v>40</v>
      </c>
      <c r="F223" s="210"/>
      <c r="G223" s="68"/>
      <c r="H223" s="210">
        <v>40</v>
      </c>
      <c r="I223" s="119"/>
      <c r="J223" s="210">
        <v>40</v>
      </c>
      <c r="K223" s="68"/>
      <c r="L223" s="208"/>
      <c r="M223" s="68"/>
      <c r="N223" s="398">
        <v>40</v>
      </c>
      <c r="O223" s="398">
        <v>40</v>
      </c>
      <c r="P223" s="398">
        <v>40</v>
      </c>
      <c r="Q223" s="66"/>
      <c r="AD223" s="78"/>
    </row>
    <row r="224" spans="2:30" hidden="1">
      <c r="E224" s="214"/>
      <c r="F224" s="214"/>
      <c r="G224" s="68"/>
      <c r="H224" s="214"/>
      <c r="I224" s="119"/>
      <c r="J224" s="208"/>
      <c r="K224" s="68"/>
      <c r="L224" s="208"/>
      <c r="M224" s="68"/>
      <c r="N224" s="208"/>
      <c r="P224" s="214"/>
      <c r="Q224" s="66"/>
      <c r="AD224" s="78"/>
    </row>
    <row r="225" spans="5:30" hidden="1"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Q225" s="66"/>
      <c r="R225" s="66"/>
      <c r="S225" s="66"/>
      <c r="AD225" s="78"/>
    </row>
    <row r="226" spans="5:30" hidden="1"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Q226" s="66"/>
      <c r="R226" s="66"/>
      <c r="S226" s="66"/>
      <c r="AD226" s="78"/>
    </row>
    <row r="227" spans="5:30" hidden="1"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Q227" s="66"/>
      <c r="R227" s="66"/>
      <c r="S227" s="66"/>
      <c r="AD227" s="78"/>
    </row>
    <row r="228" spans="5:30" hidden="1"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Q228" s="66"/>
      <c r="R228" s="66"/>
      <c r="S228" s="66"/>
      <c r="AD228" s="78"/>
    </row>
    <row r="229" spans="5:30" hidden="1"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Q229" s="66"/>
      <c r="R229" s="66"/>
      <c r="S229" s="66"/>
      <c r="AD229" s="78"/>
    </row>
    <row r="230" spans="5:30" hidden="1"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Q230" s="66"/>
      <c r="R230" s="66"/>
      <c r="S230" s="66"/>
      <c r="AD230" s="78"/>
    </row>
    <row r="231" spans="5:30" hidden="1"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Q231" s="66"/>
      <c r="R231" s="66"/>
      <c r="S231" s="66"/>
      <c r="AD231" s="78"/>
    </row>
    <row r="232" spans="5:30" hidden="1"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Q232" s="66"/>
      <c r="R232" s="66"/>
      <c r="S232" s="66"/>
      <c r="AD232" s="78"/>
    </row>
    <row r="233" spans="5:30" hidden="1"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Q233" s="66"/>
      <c r="R233" s="66"/>
      <c r="S233" s="66"/>
      <c r="AD233" s="78"/>
    </row>
    <row r="234" spans="5:30" hidden="1"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Q234" s="66"/>
      <c r="R234" s="66"/>
      <c r="S234" s="66"/>
      <c r="AD234" s="78"/>
    </row>
    <row r="235" spans="5:30" hidden="1"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Q235" s="66"/>
      <c r="R235" s="66"/>
      <c r="S235" s="66"/>
      <c r="AD235" s="78"/>
    </row>
    <row r="236" spans="5:30" hidden="1"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Q236" s="66"/>
      <c r="R236" s="66"/>
      <c r="S236" s="66"/>
      <c r="AD236" s="78"/>
    </row>
    <row r="237" spans="5:30" hidden="1"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Q237" s="66"/>
      <c r="R237" s="66"/>
      <c r="S237" s="66"/>
      <c r="AD237" s="78"/>
    </row>
    <row r="238" spans="5:30" hidden="1"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Q238" s="66"/>
      <c r="S238" s="66"/>
      <c r="AD238" s="78"/>
    </row>
    <row r="239" spans="5:30" hidden="1"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Q239" s="66"/>
      <c r="R239" s="66"/>
      <c r="S239" s="66"/>
      <c r="AD239" s="78"/>
    </row>
    <row r="240" spans="5:30" hidden="1"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Q240" s="66"/>
      <c r="R240" s="66"/>
      <c r="S240" s="66"/>
      <c r="AD240" s="78"/>
    </row>
    <row r="241" spans="2:30" hidden="1">
      <c r="R241" s="66"/>
      <c r="S241" s="66"/>
      <c r="AD241" s="78"/>
    </row>
    <row r="242" spans="2:30" hidden="1">
      <c r="S242" s="66"/>
      <c r="AD242" s="78"/>
    </row>
    <row r="243" spans="2:30" hidden="1">
      <c r="S243" s="66"/>
      <c r="AD243" s="78"/>
    </row>
    <row r="244" spans="2:30" hidden="1">
      <c r="S244" s="66"/>
      <c r="AD244" s="78"/>
    </row>
    <row r="245" spans="2:30">
      <c r="S245" s="66"/>
      <c r="AD245" s="78"/>
    </row>
    <row r="246" spans="2:30" ht="15.75">
      <c r="B246" s="383" t="s">
        <v>218</v>
      </c>
      <c r="C246" s="4"/>
      <c r="D246" s="4"/>
      <c r="E246" s="4"/>
      <c r="F246" s="4"/>
      <c r="G246" s="4"/>
      <c r="H246" s="4"/>
      <c r="I246" s="2"/>
      <c r="J246" s="2"/>
      <c r="S246" s="66"/>
      <c r="T246" s="103"/>
      <c r="U246" s="68"/>
      <c r="V246" s="68"/>
      <c r="W246" s="68"/>
      <c r="X246" s="68"/>
      <c r="Y246" s="68"/>
      <c r="Z246" s="119"/>
      <c r="AA246" s="119"/>
      <c r="AD246" s="78" t="str" cm="1">
        <f t="array" ref="AD246">IFERROR(INDEX(AC:AC,SMALL(IF((AC$192:AC$246&lt;&gt;0),ROW($192:$246)),ROWS(AD$192:AD246))),"")</f>
        <v/>
      </c>
    </row>
    <row r="247" spans="2:30">
      <c r="B247" s="384" t="s">
        <v>24</v>
      </c>
      <c r="C247" s="4"/>
      <c r="D247" s="4"/>
      <c r="E247" s="4"/>
      <c r="F247" s="4"/>
      <c r="G247" s="4"/>
      <c r="H247" s="4"/>
      <c r="I247" s="2"/>
      <c r="J247" s="5" t="s">
        <v>28</v>
      </c>
      <c r="T247" s="103"/>
      <c r="U247" s="68"/>
      <c r="V247" s="68"/>
      <c r="W247" s="68"/>
      <c r="X247" s="68"/>
      <c r="Y247" s="68"/>
      <c r="Z247" s="119"/>
      <c r="AA247" s="119"/>
    </row>
    <row r="248" spans="2:30">
      <c r="B248" s="384" t="s">
        <v>8</v>
      </c>
      <c r="C248" s="2"/>
      <c r="D248" s="4"/>
      <c r="E248" s="6" t="s">
        <v>173</v>
      </c>
      <c r="F248" s="6"/>
      <c r="G248" s="2"/>
      <c r="H248" s="4"/>
      <c r="I248" s="2"/>
      <c r="J248" s="2"/>
      <c r="T248" s="103"/>
      <c r="U248" s="119"/>
      <c r="V248" s="119"/>
      <c r="W248" s="119"/>
      <c r="X248" s="119"/>
      <c r="Y248" s="119"/>
      <c r="Z248" s="68"/>
      <c r="AA248" s="119"/>
    </row>
    <row r="249" spans="2:30">
      <c r="B249" s="384" t="s">
        <v>10</v>
      </c>
      <c r="C249" s="2"/>
      <c r="D249" s="4"/>
      <c r="E249" s="6" t="s">
        <v>174</v>
      </c>
      <c r="F249" s="6"/>
      <c r="G249" s="2"/>
      <c r="H249" s="4"/>
      <c r="I249" s="2"/>
      <c r="J249" s="2"/>
      <c r="T249" s="103"/>
      <c r="U249" s="119"/>
      <c r="V249" s="119"/>
      <c r="W249" s="120"/>
      <c r="X249" s="119"/>
      <c r="Y249" s="119"/>
      <c r="Z249" s="119"/>
      <c r="AA249" s="119"/>
    </row>
    <row r="250" spans="2:30">
      <c r="B250" s="384" t="s">
        <v>55</v>
      </c>
      <c r="C250" s="2"/>
      <c r="D250" s="4"/>
      <c r="E250" s="6" t="s">
        <v>202</v>
      </c>
      <c r="F250" s="6"/>
      <c r="G250" s="2"/>
      <c r="H250" s="4"/>
      <c r="I250" s="2"/>
      <c r="J250" s="2"/>
      <c r="T250" s="103"/>
      <c r="U250" s="119"/>
      <c r="V250" s="119"/>
      <c r="W250" s="120"/>
      <c r="X250" s="119"/>
      <c r="Y250" s="119"/>
      <c r="Z250" s="119"/>
      <c r="AA250" s="119"/>
    </row>
    <row r="251" spans="2:30">
      <c r="B251" s="384" t="s">
        <v>46</v>
      </c>
      <c r="C251" s="2"/>
      <c r="D251" s="4"/>
      <c r="E251" s="6" t="s">
        <v>203</v>
      </c>
      <c r="F251" s="6"/>
      <c r="G251" s="2"/>
      <c r="H251" s="4"/>
      <c r="I251" s="2"/>
      <c r="J251" s="2"/>
      <c r="T251" s="103"/>
      <c r="U251" s="119"/>
      <c r="V251" s="119"/>
      <c r="W251" s="120"/>
      <c r="X251" s="119"/>
      <c r="Y251" s="119"/>
      <c r="Z251" s="119"/>
      <c r="AA251" s="119"/>
    </row>
    <row r="252" spans="2:30">
      <c r="B252" s="400" t="s">
        <v>75</v>
      </c>
      <c r="E252" s="6" t="s">
        <v>204</v>
      </c>
    </row>
    <row r="253" spans="2:30">
      <c r="B253" s="384" t="s">
        <v>12</v>
      </c>
      <c r="C253" s="2"/>
      <c r="D253" s="4"/>
      <c r="E253" s="6" t="s">
        <v>175</v>
      </c>
      <c r="F253" s="6"/>
      <c r="G253" s="2"/>
      <c r="H253" s="4"/>
      <c r="I253" s="2"/>
      <c r="J253" s="5">
        <v>1.2</v>
      </c>
      <c r="T253" s="103"/>
      <c r="U253" s="119"/>
      <c r="V253" s="119"/>
      <c r="W253" s="119"/>
      <c r="X253" s="119"/>
      <c r="Y253" s="119"/>
      <c r="Z253" s="119"/>
      <c r="AA253" s="119"/>
    </row>
    <row r="254" spans="2:30">
      <c r="B254" s="384" t="s">
        <v>14</v>
      </c>
      <c r="C254" s="2"/>
      <c r="D254" s="4"/>
      <c r="E254" s="6" t="s">
        <v>176</v>
      </c>
      <c r="F254" s="6"/>
      <c r="G254" s="2"/>
      <c r="H254" s="4"/>
      <c r="I254" s="2"/>
      <c r="J254" s="5">
        <v>1.2</v>
      </c>
    </row>
    <row r="255" spans="2:30">
      <c r="B255" s="384" t="s">
        <v>17</v>
      </c>
      <c r="C255" s="2"/>
      <c r="D255" s="4"/>
      <c r="E255" s="6" t="s">
        <v>177</v>
      </c>
      <c r="F255" s="6"/>
      <c r="G255" s="2"/>
      <c r="H255" s="4"/>
      <c r="I255" s="2"/>
      <c r="J255" s="5">
        <v>1.2</v>
      </c>
    </row>
    <row r="256" spans="2:30">
      <c r="B256" s="384" t="s">
        <v>18</v>
      </c>
      <c r="C256" s="2"/>
      <c r="D256" s="4"/>
      <c r="E256" s="6" t="s">
        <v>178</v>
      </c>
      <c r="F256" s="6"/>
      <c r="G256" s="2"/>
      <c r="H256" s="4"/>
      <c r="I256" s="2"/>
      <c r="J256" s="5">
        <v>1.2</v>
      </c>
    </row>
    <row r="257" spans="2:10">
      <c r="B257" s="384" t="s">
        <v>19</v>
      </c>
      <c r="C257" s="2"/>
      <c r="D257" s="4"/>
      <c r="E257" s="6" t="s">
        <v>179</v>
      </c>
      <c r="F257" s="6"/>
      <c r="G257" s="2"/>
      <c r="H257" s="4"/>
      <c r="I257" s="2"/>
      <c r="J257" s="5">
        <v>1.2</v>
      </c>
    </row>
    <row r="258" spans="2:10">
      <c r="B258" s="384" t="s">
        <v>20</v>
      </c>
      <c r="C258" s="2"/>
      <c r="D258" s="4"/>
      <c r="E258" s="6" t="s">
        <v>180</v>
      </c>
      <c r="F258" s="6"/>
      <c r="G258" s="2"/>
      <c r="H258" s="4"/>
      <c r="I258" s="2"/>
      <c r="J258" s="5">
        <v>1.2</v>
      </c>
    </row>
    <row r="259" spans="2:10">
      <c r="B259" s="384" t="s">
        <v>82</v>
      </c>
      <c r="C259" s="2"/>
      <c r="D259" s="4"/>
      <c r="E259" s="6" t="s">
        <v>181</v>
      </c>
      <c r="F259" s="6"/>
      <c r="G259" s="2"/>
      <c r="H259" s="4"/>
      <c r="I259" s="2"/>
      <c r="J259" s="5">
        <v>1.2</v>
      </c>
    </row>
    <row r="260" spans="2:10">
      <c r="B260" s="384" t="s">
        <v>83</v>
      </c>
      <c r="C260" s="2"/>
      <c r="D260" s="4"/>
      <c r="E260" s="6" t="s">
        <v>182</v>
      </c>
      <c r="F260" s="6"/>
      <c r="G260" s="2"/>
      <c r="H260" s="4"/>
      <c r="I260" s="2"/>
      <c r="J260" s="5">
        <v>1.2</v>
      </c>
    </row>
    <row r="261" spans="2:10">
      <c r="B261" s="384" t="s">
        <v>84</v>
      </c>
      <c r="C261" s="2"/>
      <c r="D261" s="4"/>
      <c r="E261" s="6" t="s">
        <v>183</v>
      </c>
      <c r="F261" s="6"/>
      <c r="G261" s="2"/>
      <c r="H261" s="4"/>
      <c r="I261" s="2"/>
      <c r="J261" s="5">
        <v>1.2</v>
      </c>
    </row>
  </sheetData>
  <sheetProtection algorithmName="SHA-512" hashValue="gCAJb6dVghXyZIUHDglBLwRllDrWCJf+iREPQEhKizgqkPmzgCoTA7hnKkVzZlMvnYqKZk5TW3kcZ0hlbjvwlw==" saltValue="K6zdYSGQBIoE8sb02YPooQ==" spinCount="100000" sheet="1" objects="1" scenarios="1" selectLockedCells="1"/>
  <mergeCells count="35">
    <mergeCell ref="AH50:AL50"/>
    <mergeCell ref="D7:J7"/>
    <mergeCell ref="D8:J8"/>
    <mergeCell ref="D9:J9"/>
    <mergeCell ref="D10:J10"/>
    <mergeCell ref="D11:J11"/>
    <mergeCell ref="D12:J12"/>
    <mergeCell ref="G20:J20"/>
    <mergeCell ref="B17:D17"/>
    <mergeCell ref="L10:M10"/>
    <mergeCell ref="M11:O12"/>
    <mergeCell ref="M7:O8"/>
    <mergeCell ref="L16:O16"/>
    <mergeCell ref="L17:O17"/>
    <mergeCell ref="L18:O18"/>
    <mergeCell ref="G44:J44"/>
    <mergeCell ref="K44:L44"/>
    <mergeCell ref="G32:H32"/>
    <mergeCell ref="Q31:V31"/>
    <mergeCell ref="B38:M38"/>
    <mergeCell ref="D4:J4"/>
    <mergeCell ref="D5:J5"/>
    <mergeCell ref="D6:J6"/>
    <mergeCell ref="K20:L20"/>
    <mergeCell ref="L6:N6"/>
    <mergeCell ref="G17:J17"/>
    <mergeCell ref="Q30:V30"/>
    <mergeCell ref="AN20:AP20"/>
    <mergeCell ref="AQ32:AR32"/>
    <mergeCell ref="AQ20:AR20"/>
    <mergeCell ref="Q20:T21"/>
    <mergeCell ref="AN32:AP32"/>
    <mergeCell ref="AL32:AM32"/>
    <mergeCell ref="AL20:AM20"/>
    <mergeCell ref="Q24:U24"/>
  </mergeCells>
  <phoneticPr fontId="66" type="noConversion"/>
  <conditionalFormatting sqref="Q31">
    <cfRule type="expression" dxfId="8" priority="9">
      <formula>OR(F22:F31&gt;0)</formula>
    </cfRule>
  </conditionalFormatting>
  <conditionalFormatting sqref="D22:D31">
    <cfRule type="expression" dxfId="7" priority="7">
      <formula>$AF22</formula>
    </cfRule>
  </conditionalFormatting>
  <conditionalFormatting sqref="D22:D31">
    <cfRule type="expression" dxfId="6" priority="8">
      <formula>IF(OR(D22=25,D22=32,D22=50,AND($G$17="INOX",D22=40),$B$17="1.4xxx"),"wahr","falsch")</formula>
    </cfRule>
  </conditionalFormatting>
  <conditionalFormatting sqref="K22">
    <cfRule type="expression" dxfId="5" priority="4">
      <formula>AND(D22&gt;0,N22&gt;0,K22="")</formula>
    </cfRule>
  </conditionalFormatting>
  <conditionalFormatting sqref="L22">
    <cfRule type="expression" dxfId="4" priority="3">
      <formula>AND(D22&gt;0,N22&gt;0,L22="")</formula>
    </cfRule>
  </conditionalFormatting>
  <conditionalFormatting sqref="K23:K31">
    <cfRule type="expression" dxfId="3" priority="2">
      <formula>AND(D23&gt;0,N23&gt;0,K23="")</formula>
    </cfRule>
  </conditionalFormatting>
  <conditionalFormatting sqref="L23:L31">
    <cfRule type="expression" dxfId="2" priority="1">
      <formula>AND(D23&gt;0,N23&gt;0,L23="")</formula>
    </cfRule>
  </conditionalFormatting>
  <dataValidations count="8">
    <dataValidation type="list" allowBlank="1" showInputMessage="1" showErrorMessage="1" sqref="K46:L50" xr:uid="{00000000-0002-0000-0000-000002000000}">
      <formula1>$B$76:$B$83</formula1>
    </dataValidation>
    <dataValidation type="list" allowBlank="1" showInputMessage="1" showErrorMessage="1" sqref="K22:L31" xr:uid="{00000000-0002-0000-0000-000003000000}">
      <formula1>$B$76:$B$131</formula1>
    </dataValidation>
    <dataValidation type="list" allowBlank="1" showInputMessage="1" showErrorMessage="1" sqref="E46:E50" xr:uid="{00000000-0002-0000-0000-000004000000}">
      <formula1>$B$53:$B$64</formula1>
    </dataValidation>
    <dataValidation type="list" allowBlank="1" showInputMessage="1" showErrorMessage="1" sqref="E22:E31" xr:uid="{00000000-0002-0000-0000-000005000000}">
      <formula1>$B$53:$B$67</formula1>
    </dataValidation>
    <dataValidation type="list" allowBlank="1" showInputMessage="1" showErrorMessage="1" sqref="G17:J17" xr:uid="{00000000-0002-0000-0000-000006000000}">
      <formula1>$B$191:$B$194</formula1>
    </dataValidation>
    <dataValidation type="list" allowBlank="1" showInputMessage="1" showErrorMessage="1" sqref="D22:D31" xr:uid="{00000000-0002-0000-0000-000007000000}">
      <formula1>Pulldown</formula1>
    </dataValidation>
    <dataValidation type="list" allowBlank="1" showInputMessage="1" showErrorMessage="1" sqref="G22:G31 G46:G50" xr:uid="{37F9B236-E5CE-4C1D-A553-CCC44E939696}">
      <formula1>$B$71:$B$74</formula1>
    </dataValidation>
    <dataValidation type="list" allowBlank="1" showInputMessage="1" showErrorMessage="1" sqref="B17:D17" xr:uid="{00000000-0002-0000-0000-000001000000}">
      <formula1>$B$210:$B$216</formula1>
    </dataValidation>
  </dataValidations>
  <pageMargins left="0.51181102362204722" right="0.23622047244094491" top="0.39370078740157483" bottom="0.27559055118110237" header="0.23622047244094491" footer="0.23622047244094491"/>
  <pageSetup paperSize="9" scale="7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defaultSize="0" autoLine="0" r:id="rId5">
            <anchor moveWithCells="1">
              <from>
                <xdr:col>4</xdr:col>
                <xdr:colOff>161925</xdr:colOff>
                <xdr:row>345</xdr:row>
                <xdr:rowOff>114300</xdr:rowOff>
              </from>
              <to>
                <xdr:col>6</xdr:col>
                <xdr:colOff>219075</xdr:colOff>
                <xdr:row>353</xdr:row>
                <xdr:rowOff>104775</xdr:rowOff>
              </to>
            </anchor>
          </controlPr>
        </control>
      </mc:Choice>
      <mc:Fallback>
        <control shapeId="14337" r:id="rId4" name="CheckBox1"/>
      </mc:Fallback>
    </mc:AlternateContent>
    <mc:AlternateContent xmlns:mc="http://schemas.openxmlformats.org/markup-compatibility/2006">
      <mc:Choice Requires="x14">
        <control shapeId="14338" r:id="rId6" name="CheckBox2">
          <controlPr defaultSize="0" autoLine="0" r:id="rId7">
            <anchor moveWithCells="1">
              <from>
                <xdr:col>4</xdr:col>
                <xdr:colOff>161925</xdr:colOff>
                <xdr:row>356</xdr:row>
                <xdr:rowOff>142875</xdr:rowOff>
              </from>
              <to>
                <xdr:col>6</xdr:col>
                <xdr:colOff>219075</xdr:colOff>
                <xdr:row>364</xdr:row>
                <xdr:rowOff>123825</xdr:rowOff>
              </to>
            </anchor>
          </controlPr>
        </control>
      </mc:Choice>
      <mc:Fallback>
        <control shapeId="14338" r:id="rId6" name="CheckBox2"/>
      </mc:Fallback>
    </mc:AlternateContent>
    <mc:AlternateContent xmlns:mc="http://schemas.openxmlformats.org/markup-compatibility/2006">
      <mc:Choice Requires="x14">
        <control shapeId="14339" r:id="rId8" name="CheckBox3">
          <controlPr defaultSize="0" autoLine="0" r:id="rId9">
            <anchor moveWithCells="1">
              <from>
                <xdr:col>4</xdr:col>
                <xdr:colOff>161925</xdr:colOff>
                <xdr:row>351</xdr:row>
                <xdr:rowOff>28575</xdr:rowOff>
              </from>
              <to>
                <xdr:col>6</xdr:col>
                <xdr:colOff>219075</xdr:colOff>
                <xdr:row>359</xdr:row>
                <xdr:rowOff>9525</xdr:rowOff>
              </to>
            </anchor>
          </controlPr>
        </control>
      </mc:Choice>
      <mc:Fallback>
        <control shapeId="14339" r:id="rId8" name="CheckBox3"/>
      </mc:Fallback>
    </mc:AlternateContent>
    <mc:AlternateContent xmlns:mc="http://schemas.openxmlformats.org/markup-compatibility/2006">
      <mc:Choice Requires="x14">
        <control shapeId="14340" r:id="rId10" name="CheckBox4">
          <controlPr defaultSize="0" autoLine="0" r:id="rId11">
            <anchor moveWithCells="1">
              <from>
                <xdr:col>4</xdr:col>
                <xdr:colOff>161925</xdr:colOff>
                <xdr:row>362</xdr:row>
                <xdr:rowOff>57150</xdr:rowOff>
              </from>
              <to>
                <xdr:col>6</xdr:col>
                <xdr:colOff>219075</xdr:colOff>
                <xdr:row>370</xdr:row>
                <xdr:rowOff>38100</xdr:rowOff>
              </to>
            </anchor>
          </controlPr>
        </control>
      </mc:Choice>
      <mc:Fallback>
        <control shapeId="14340" r:id="rId10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CA329"/>
  <sheetViews>
    <sheetView showGridLines="0" showZeros="0" showOutlineSymbols="0" view="pageBreakPreview" zoomScale="90" zoomScaleNormal="70" zoomScaleSheetLayoutView="90" workbookViewId="0">
      <selection activeCell="D4" sqref="D4:G4"/>
    </sheetView>
  </sheetViews>
  <sheetFormatPr baseColWidth="10" defaultColWidth="11" defaultRowHeight="15"/>
  <cols>
    <col min="1" max="1" width="0.77734375" customWidth="1"/>
    <col min="2" max="3" width="6.6640625" customWidth="1"/>
    <col min="4" max="4" width="5.6640625" customWidth="1"/>
    <col min="5" max="5" width="8.6640625" customWidth="1"/>
    <col min="6" max="6" width="4.6640625" customWidth="1"/>
    <col min="7" max="7" width="28.21875" customWidth="1"/>
    <col min="8" max="8" width="6.6640625" customWidth="1"/>
    <col min="9" max="9" width="9.33203125" customWidth="1"/>
    <col min="10" max="11" width="8.6640625" customWidth="1"/>
    <col min="12" max="12" width="9.6640625" customWidth="1"/>
    <col min="13" max="13" width="10" customWidth="1"/>
    <col min="14" max="14" width="13.109375" customWidth="1"/>
    <col min="15" max="15" width="16.109375" customWidth="1"/>
    <col min="16" max="16" width="30.77734375" customWidth="1"/>
    <col min="17" max="17" width="25.21875" customWidth="1"/>
    <col min="18" max="18" width="11" customWidth="1"/>
    <col min="19" max="19" width="12.44140625" customWidth="1"/>
    <col min="20" max="20" width="19" customWidth="1"/>
    <col min="21" max="21" width="16.21875" customWidth="1"/>
    <col min="22" max="22" width="10" customWidth="1"/>
    <col min="23" max="23" width="13.77734375" customWidth="1"/>
    <col min="24" max="24" width="45.21875" customWidth="1"/>
    <col min="25" max="25" width="15.88671875" hidden="1" customWidth="1"/>
    <col min="26" max="26" width="11" hidden="1" customWidth="1"/>
    <col min="27" max="27" width="5.33203125" hidden="1" customWidth="1"/>
    <col min="28" max="78" width="11" hidden="1" customWidth="1"/>
  </cols>
  <sheetData>
    <row r="1" spans="1:79" s="13" customFormat="1" ht="21.75">
      <c r="A1" s="243"/>
      <c r="B1" s="244" t="s">
        <v>74</v>
      </c>
      <c r="C1" s="245"/>
      <c r="D1" s="66"/>
      <c r="E1" s="66"/>
      <c r="F1" s="66"/>
      <c r="G1" s="66"/>
      <c r="H1" s="66"/>
      <c r="I1" s="66"/>
      <c r="J1" s="66"/>
      <c r="K1" s="66"/>
      <c r="L1" s="66"/>
      <c r="M1" s="3"/>
      <c r="N1" s="12"/>
      <c r="O1" s="12"/>
      <c r="P1" s="12"/>
      <c r="Z1" s="246"/>
      <c r="AA1" s="246"/>
      <c r="AB1" s="246"/>
      <c r="AC1" s="246"/>
      <c r="AD1" s="246"/>
      <c r="AE1" s="247"/>
      <c r="AF1" s="17"/>
      <c r="AG1" s="17"/>
      <c r="AH1" s="17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152" t="s">
        <v>68</v>
      </c>
      <c r="BH1" s="17"/>
      <c r="BI1" s="17"/>
      <c r="BJ1" s="17"/>
      <c r="BK1" s="17"/>
      <c r="BL1" s="202">
        <f>IF(V201="",0,V201)</f>
        <v>12</v>
      </c>
      <c r="BM1" s="202">
        <f t="array" ref="BM1">IF(ROW()&gt;SUM(N(BL$1:BL$14&lt;&gt;0)),"",INDEX(BL$1:BL$14,SMALL(IF(BL$1:BL$14&lt;&gt;0,ROW($1:$14)),ROW())))</f>
        <v>12</v>
      </c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</row>
    <row r="2" spans="1:79" s="13" customFormat="1" ht="20.25">
      <c r="A2" s="243"/>
      <c r="B2" s="244" t="str">
        <f>'Formulaire de commande 1'!B2</f>
        <v>Liaisons d'armature par filetage</v>
      </c>
      <c r="C2" s="245"/>
      <c r="D2" s="66"/>
      <c r="E2" s="66"/>
      <c r="F2" s="66"/>
      <c r="G2" s="248"/>
      <c r="H2" s="248"/>
      <c r="I2" s="248"/>
      <c r="J2" s="66"/>
      <c r="K2" s="66"/>
      <c r="L2" s="66"/>
      <c r="M2" s="3"/>
      <c r="N2" s="12"/>
      <c r="O2" s="12"/>
      <c r="P2" s="12"/>
      <c r="Q2" s="19"/>
      <c r="Z2" s="246"/>
      <c r="AA2" s="246"/>
      <c r="AB2" s="246"/>
      <c r="AC2" s="246"/>
      <c r="AD2" s="246"/>
      <c r="AE2" s="247"/>
      <c r="AF2" s="17"/>
      <c r="AG2" s="17"/>
      <c r="AH2" s="17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 t="s">
        <v>69</v>
      </c>
      <c r="BH2" s="17"/>
      <c r="BI2" s="17"/>
      <c r="BJ2" s="17"/>
      <c r="BK2" s="17"/>
      <c r="BL2" s="203">
        <f t="shared" ref="BL2:BL14" si="0">IF(V202="",0,V202)</f>
        <v>14</v>
      </c>
      <c r="BM2" s="203">
        <f t="array" ref="BM2">IF(ROW()&gt;SUM(N(BL$1:BL$14&lt;&gt;0)),"",INDEX(BL$1:BL$14,SMALL(IF(BL$1:BL$14&lt;&gt;0,ROW($1:$14)),ROW())))</f>
        <v>14</v>
      </c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</row>
    <row r="3" spans="1:79" s="13" customFormat="1" ht="18.75" customHeight="1" thickBot="1">
      <c r="A3" s="243"/>
      <c r="B3" s="249"/>
      <c r="C3" s="249"/>
      <c r="D3" s="249"/>
      <c r="E3" s="249"/>
      <c r="F3" s="249"/>
      <c r="G3" s="249"/>
      <c r="H3" s="66"/>
      <c r="I3" s="249"/>
      <c r="J3" s="249"/>
      <c r="K3" s="249"/>
      <c r="L3" s="249"/>
      <c r="M3" s="3"/>
      <c r="O3" s="250"/>
      <c r="P3" s="251"/>
      <c r="Q3" s="21"/>
      <c r="Z3" s="246"/>
      <c r="AA3" s="246"/>
      <c r="AB3" s="246"/>
      <c r="AC3" s="246"/>
      <c r="AD3" s="246"/>
      <c r="AE3" s="247"/>
      <c r="AF3" s="17"/>
      <c r="AG3" s="17"/>
      <c r="AH3" s="17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17"/>
      <c r="BH3" s="17"/>
      <c r="BI3" s="17"/>
      <c r="BJ3" s="17"/>
      <c r="BK3" s="17"/>
      <c r="BL3" s="203">
        <f t="shared" si="0"/>
        <v>16</v>
      </c>
      <c r="BM3" s="203">
        <f t="array" ref="BM3">IF(ROW()&gt;SUM(N(BL$1:BL$14&lt;&gt;0)),"",INDEX(BL$1:BL$14,SMALL(IF(BL$1:BL$14&lt;&gt;0,ROW($1:$14)),ROW())))</f>
        <v>16</v>
      </c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</row>
    <row r="4" spans="1:79" s="13" customFormat="1" ht="14.25" customHeight="1">
      <c r="A4" s="243"/>
      <c r="B4" s="453" t="str">
        <f>'Formulaire de commande 1'!B4</f>
        <v>Ingénieur</v>
      </c>
      <c r="C4" s="253"/>
      <c r="D4" s="487"/>
      <c r="E4" s="487"/>
      <c r="F4" s="487"/>
      <c r="G4" s="487"/>
      <c r="H4" s="254"/>
      <c r="I4" s="255" t="str">
        <f>'Formulaire de commande 1'!L4</f>
        <v>Liste n°</v>
      </c>
      <c r="J4" s="256"/>
      <c r="K4" s="252" t="str">
        <f>'Formulaire de commande 1'!O4</f>
        <v>Page</v>
      </c>
      <c r="L4" s="254"/>
      <c r="M4" s="3"/>
      <c r="N4" s="12"/>
      <c r="O4" s="12"/>
      <c r="P4" s="12"/>
      <c r="Z4" s="246"/>
      <c r="AA4" s="246"/>
      <c r="AB4" s="246"/>
      <c r="AC4" s="246"/>
      <c r="AD4" s="246"/>
      <c r="AE4" s="247"/>
      <c r="AF4" s="17"/>
      <c r="AG4" s="17"/>
      <c r="AH4" s="17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152" t="s">
        <v>71</v>
      </c>
      <c r="BH4" s="17"/>
      <c r="BI4" s="407" t="str">
        <f>B17</f>
        <v>B500 B</v>
      </c>
      <c r="BJ4" s="17"/>
      <c r="BK4" s="17"/>
      <c r="BL4" s="203">
        <f t="shared" si="0"/>
        <v>18</v>
      </c>
      <c r="BM4" s="203">
        <f t="array" ref="BM4">IF(ROW()&gt;SUM(N(BL$1:BL$14&lt;&gt;0)),"",INDEX(BL$1:BL$14,SMALL(IF(BL$1:BL$14&lt;&gt;0,ROW($1:$14)),ROW())))</f>
        <v>18</v>
      </c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</row>
    <row r="5" spans="1:79" s="13" customFormat="1" ht="14.25" customHeight="1">
      <c r="A5" s="243"/>
      <c r="B5" s="252"/>
      <c r="C5" s="257"/>
      <c r="D5" s="488"/>
      <c r="E5" s="488"/>
      <c r="F5" s="488"/>
      <c r="G5" s="488"/>
      <c r="H5" s="254"/>
      <c r="I5" s="258"/>
      <c r="J5" s="259"/>
      <c r="K5" s="260"/>
      <c r="L5" s="254"/>
      <c r="M5" s="3"/>
      <c r="N5" s="15" t="str">
        <f>'Formulaire de commande 1'!Q5</f>
        <v>Remarques :</v>
      </c>
      <c r="O5" s="12"/>
      <c r="P5" s="12"/>
      <c r="Z5" s="246"/>
      <c r="AA5" s="246"/>
      <c r="AB5" s="246"/>
      <c r="AC5" s="246"/>
      <c r="AD5" s="246"/>
      <c r="AE5" s="247"/>
      <c r="AF5" s="17"/>
      <c r="AG5" s="17"/>
      <c r="AH5" s="17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152"/>
      <c r="BH5" s="17"/>
      <c r="BI5" s="209"/>
      <c r="BJ5" s="17"/>
      <c r="BK5" s="17"/>
      <c r="BL5" s="203">
        <f t="shared" si="0"/>
        <v>20</v>
      </c>
      <c r="BM5" s="203">
        <f t="array" ref="BM5">IF(ROW()&gt;SUM(N(BL$1:BL$14&lt;&gt;0)),"",INDEX(BL$1:BL$14,SMALL(IF(BL$1:BL$14&lt;&gt;0,ROW($1:$14)),ROW())))</f>
        <v>20</v>
      </c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13" customFormat="1" ht="17.25" customHeight="1">
      <c r="A6" s="243"/>
      <c r="B6" s="261"/>
      <c r="C6" s="262"/>
      <c r="D6" s="489"/>
      <c r="E6" s="489"/>
      <c r="F6" s="489"/>
      <c r="G6" s="489"/>
      <c r="H6" s="254"/>
      <c r="I6" s="492"/>
      <c r="J6" s="493"/>
      <c r="K6" s="513"/>
      <c r="L6" s="492"/>
      <c r="M6" s="3"/>
      <c r="N6" s="263" t="str">
        <f>'Formulaire de commande 1'!Q6</f>
        <v>Nous vous prions également de consulter les exécutions dans notre documentation technique actuelle!</v>
      </c>
      <c r="O6" s="12"/>
      <c r="P6" s="264"/>
      <c r="Z6" s="246"/>
      <c r="AA6" s="246"/>
      <c r="AB6" s="246"/>
      <c r="AC6" s="246"/>
      <c r="AD6" s="246"/>
      <c r="AE6" s="247"/>
      <c r="AF6" s="17"/>
      <c r="AG6" s="17"/>
      <c r="AH6" s="17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152" t="s">
        <v>72</v>
      </c>
      <c r="BH6" s="17"/>
      <c r="BI6" s="407" t="str">
        <f>G17</f>
        <v>STANDARD</v>
      </c>
      <c r="BJ6" s="17"/>
      <c r="BK6" s="17"/>
      <c r="BL6" s="203">
        <f t="shared" si="0"/>
        <v>22</v>
      </c>
      <c r="BM6" s="203">
        <f t="array" ref="BM6">IF(ROW()&gt;SUM(N(BL$1:BL$14&lt;&gt;0)),"",INDEX(BL$1:BL$14,SMALL(IF(BL$1:BL$14&lt;&gt;0,ROW($1:$14)),ROW())))</f>
        <v>22</v>
      </c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13" customFormat="1" ht="19.5" customHeight="1">
      <c r="A7" s="243"/>
      <c r="B7" s="454" t="str">
        <f>'Formulaire de commande 1'!B7</f>
        <v>Objet</v>
      </c>
      <c r="C7" s="266"/>
      <c r="D7" s="499"/>
      <c r="E7" s="499"/>
      <c r="F7" s="499"/>
      <c r="G7" s="499"/>
      <c r="H7" s="254"/>
      <c r="I7" s="252" t="str">
        <f>'Formulaire de commande 1'!L7</f>
        <v>Plan n°</v>
      </c>
      <c r="J7" s="516"/>
      <c r="K7" s="516"/>
      <c r="L7" s="516"/>
      <c r="M7" s="3"/>
      <c r="N7" s="263" t="str">
        <f>'Formulaire de commande 1'!Q7</f>
        <v>Spécialement les dimensions minimales (voir 3ème onglet de cette feuille de calcul)</v>
      </c>
      <c r="O7" s="12"/>
      <c r="P7" s="12"/>
      <c r="Z7" s="246"/>
      <c r="AA7" s="246"/>
      <c r="AB7" s="246"/>
      <c r="AC7" s="246"/>
      <c r="AD7" s="246"/>
      <c r="AE7" s="247"/>
      <c r="AF7" s="17"/>
      <c r="AG7" s="17"/>
      <c r="AH7" s="17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17"/>
      <c r="BH7" s="17"/>
      <c r="BI7" s="17"/>
      <c r="BJ7" s="17"/>
      <c r="BK7" s="17"/>
      <c r="BL7" s="203">
        <f t="shared" si="0"/>
        <v>0</v>
      </c>
      <c r="BM7" s="203">
        <f t="array" ref="BM7">IF(ROW()&gt;SUM(N(BL$1:BL$14&lt;&gt;0)),"",INDEX(BL$1:BL$14,SMALL(IF(BL$1:BL$14&lt;&gt;0,ROW($1:$14)),ROW())))</f>
        <v>26</v>
      </c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</row>
    <row r="8" spans="1:79" s="13" customFormat="1" ht="16.5" customHeight="1">
      <c r="A8" s="243"/>
      <c r="B8" s="265" t="str">
        <f>'Formulaire de commande 1'!B8</f>
        <v>Partie d'ouvrage</v>
      </c>
      <c r="C8" s="266"/>
      <c r="D8" s="499"/>
      <c r="E8" s="499"/>
      <c r="F8" s="499"/>
      <c r="G8" s="499"/>
      <c r="H8" s="267"/>
      <c r="I8" s="268"/>
      <c r="J8" s="492"/>
      <c r="K8" s="492"/>
      <c r="L8" s="492"/>
      <c r="M8" s="3"/>
      <c r="N8" s="54" t="s">
        <v>200</v>
      </c>
      <c r="O8" s="12"/>
      <c r="P8" s="12"/>
      <c r="Z8" s="246"/>
      <c r="AA8" s="246"/>
      <c r="AB8" s="246"/>
      <c r="AC8" s="246"/>
      <c r="AD8" s="246"/>
      <c r="AE8" s="247"/>
      <c r="AF8" s="17"/>
      <c r="AG8" s="17"/>
      <c r="AH8" s="17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17"/>
      <c r="BH8" s="17"/>
      <c r="BI8" s="17"/>
      <c r="BJ8" s="17"/>
      <c r="BK8" s="17"/>
      <c r="BL8" s="203">
        <f t="shared" si="0"/>
        <v>26</v>
      </c>
      <c r="BM8" s="203">
        <f t="array" ref="BM8">IF(ROW()&gt;SUM(N(BL$1:BL$14&lt;&gt;0)),"",INDEX(BL$1:BL$14,SMALL(IF(BL$1:BL$14&lt;&gt;0,ROW($1:$14)),ROW())))</f>
        <v>30</v>
      </c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</row>
    <row r="9" spans="1:79" s="13" customFormat="1">
      <c r="A9" s="243"/>
      <c r="B9" s="252" t="str">
        <f>'Formulaire de commande 1'!B9</f>
        <v>Adresse de livr.</v>
      </c>
      <c r="C9" s="269"/>
      <c r="D9" s="517"/>
      <c r="E9" s="517"/>
      <c r="F9" s="517"/>
      <c r="G9" s="517"/>
      <c r="H9" s="267"/>
      <c r="I9" s="270" t="str">
        <f>'Formulaire de commande 1'!$L$9</f>
        <v>Date</v>
      </c>
      <c r="J9" s="271"/>
      <c r="K9" s="272" t="str">
        <f>'Formulaire de commande 1'!N9</f>
        <v>dess.</v>
      </c>
      <c r="L9" s="252" t="str">
        <f>'Formulaire de commande 1'!O9</f>
        <v>contr.</v>
      </c>
      <c r="M9" s="3"/>
      <c r="N9" s="54" t="s">
        <v>206</v>
      </c>
      <c r="O9" s="12"/>
      <c r="P9" s="12"/>
      <c r="Z9" s="246"/>
      <c r="AA9" s="246"/>
      <c r="AB9" s="246"/>
      <c r="AC9" s="246"/>
      <c r="AD9" s="246"/>
      <c r="AE9" s="247"/>
      <c r="AF9" s="17"/>
      <c r="AG9" s="17"/>
      <c r="AH9" s="17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17"/>
      <c r="BH9" s="17"/>
      <c r="BI9" s="17"/>
      <c r="BJ9" s="17"/>
      <c r="BK9" s="17"/>
      <c r="BL9" s="203">
        <f t="shared" si="0"/>
        <v>0</v>
      </c>
      <c r="BM9" s="203">
        <f t="array" ref="BM9">IF(ROW()&gt;SUM(N(BL$1:BL$14&lt;&gt;0)),"",INDEX(BL$1:BL$14,SMALL(IF(BL$1:BL$14&lt;&gt;0,ROW($1:$14)),ROW())))</f>
        <v>34</v>
      </c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</row>
    <row r="10" spans="1:79" s="13" customFormat="1" ht="18" customHeight="1">
      <c r="A10" s="243"/>
      <c r="B10" s="261"/>
      <c r="C10" s="262"/>
      <c r="D10" s="489"/>
      <c r="E10" s="489"/>
      <c r="F10" s="489"/>
      <c r="G10" s="489"/>
      <c r="H10" s="254"/>
      <c r="I10" s="504"/>
      <c r="J10" s="505"/>
      <c r="K10" s="364"/>
      <c r="L10" s="365"/>
      <c r="M10" s="3"/>
      <c r="N10" s="54" t="str">
        <f>'Formulaire de commande 1'!Q10</f>
        <v>Les coupleurs montés en usine sont livrés avec un bouchon et les filetages avec une cape de protection.</v>
      </c>
      <c r="O10" s="12"/>
      <c r="P10" s="12"/>
      <c r="Z10" s="246"/>
      <c r="AA10" s="246"/>
      <c r="AB10" s="246"/>
      <c r="AC10" s="246"/>
      <c r="AD10" s="246"/>
      <c r="AE10" s="247"/>
      <c r="AF10" s="17"/>
      <c r="AG10" s="17"/>
      <c r="AH10" s="17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17"/>
      <c r="BH10" s="17"/>
      <c r="BI10" s="17"/>
      <c r="BJ10" s="17"/>
      <c r="BK10" s="17"/>
      <c r="BL10" s="203">
        <f t="shared" si="0"/>
        <v>30</v>
      </c>
      <c r="BM10" s="203">
        <f t="array" ref="BM10">IF(ROW()&gt;SUM(N(BL$1:BL$14&lt;&gt;0)),"",INDEX(BL$1:BL$14,SMALL(IF(BL$1:BL$14&lt;&gt;0,ROW($1:$14)),ROW())))</f>
        <v>40</v>
      </c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1:79" s="13" customFormat="1" ht="15" customHeight="1">
      <c r="A11" s="243"/>
      <c r="B11" s="455" t="str">
        <f>'Formulaire de commande 1'!B11</f>
        <v>Entrepreneur</v>
      </c>
      <c r="C11" s="269"/>
      <c r="D11" s="517"/>
      <c r="E11" s="517"/>
      <c r="F11" s="517"/>
      <c r="G11" s="517"/>
      <c r="H11" s="273"/>
      <c r="I11" s="270" t="str">
        <f>'Formulaire de commande 1'!L11</f>
        <v>Délai</v>
      </c>
      <c r="J11" s="518"/>
      <c r="K11" s="518"/>
      <c r="L11" s="518"/>
      <c r="M11" s="3"/>
      <c r="N11" s="274"/>
      <c r="O11" s="12"/>
      <c r="P11" s="12"/>
      <c r="Z11" s="246"/>
      <c r="AA11" s="246"/>
      <c r="AB11" s="246"/>
      <c r="AC11" s="246"/>
      <c r="AD11" s="246"/>
      <c r="AE11" s="247"/>
      <c r="AF11" s="17"/>
      <c r="AG11" s="17"/>
      <c r="AH11" s="17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17"/>
      <c r="BH11" s="17"/>
      <c r="BI11" s="17"/>
      <c r="BJ11" s="17"/>
      <c r="BK11" s="17"/>
      <c r="BL11" s="203">
        <f t="shared" si="0"/>
        <v>0</v>
      </c>
      <c r="BM11" s="203" t="str">
        <f t="array" ref="BM11">IF(ROW()&gt;SUM(N(BL$1:BL$14&lt;&gt;0)),"",INDEX(BL$1:BL$14,SMALL(IF(BL$1:BL$14&lt;&gt;0,ROW($1:$14)),ROW())))</f>
        <v/>
      </c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</row>
    <row r="12" spans="1:79" s="13" customFormat="1" ht="15.75" customHeight="1">
      <c r="A12" s="243"/>
      <c r="B12" s="261"/>
      <c r="C12" s="262"/>
      <c r="D12" s="489"/>
      <c r="E12" s="489"/>
      <c r="F12" s="489"/>
      <c r="G12" s="489"/>
      <c r="H12" s="273"/>
      <c r="I12" s="268"/>
      <c r="J12" s="507"/>
      <c r="K12" s="507"/>
      <c r="L12" s="507"/>
      <c r="M12" s="3"/>
      <c r="N12" s="54" t="str">
        <f>'Formulaire de commande 1'!Q12</f>
        <v>Accessoires : collerettes plastiques (STE), lattes de fixation (HNL/SNL) et réservations en mousse (SCH) sont à spécifier.</v>
      </c>
      <c r="O12" s="12"/>
      <c r="P12" s="12"/>
      <c r="Z12" s="246"/>
      <c r="AA12" s="246"/>
      <c r="AB12" s="246"/>
      <c r="AC12" s="246"/>
      <c r="AD12" s="246"/>
      <c r="AE12" s="247"/>
      <c r="AF12" s="17"/>
      <c r="AG12" s="17"/>
      <c r="AH12" s="17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17"/>
      <c r="BH12" s="17"/>
      <c r="BI12" s="17"/>
      <c r="BJ12" s="17"/>
      <c r="BK12" s="17"/>
      <c r="BL12" s="203">
        <f t="shared" si="0"/>
        <v>34</v>
      </c>
      <c r="BM12" s="203" t="str">
        <f t="array" ref="BM12">IF(ROW()&gt;SUM(N(BL$1:BL$14&lt;&gt;0)),"",INDEX(BL$1:BL$14,SMALL(IF(BL$1:BL$14&lt;&gt;0,ROW($1:$14)),ROW())))</f>
        <v/>
      </c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79" s="13" customFormat="1" ht="19.5" customHeight="1">
      <c r="A13" s="243"/>
      <c r="B13" s="275"/>
      <c r="C13" s="276"/>
      <c r="D13" s="276"/>
      <c r="E13" s="276"/>
      <c r="F13" s="276"/>
      <c r="G13" s="276"/>
      <c r="H13" s="277"/>
      <c r="I13" s="464" t="str">
        <f>'Formulaire de commande 1'!L13</f>
        <v xml:space="preserve">Email de cde : commande@bewetec.ch </v>
      </c>
      <c r="J13" s="278"/>
      <c r="K13" s="278"/>
      <c r="L13" s="278"/>
      <c r="M13" s="3"/>
      <c r="N13" s="451" t="str">
        <f>'Formulaire de commande 1'!Q13</f>
        <v>Liaisons spéciales : X, SD, LER sont à introduire sur une ligne séparée sous "Accessoire".</v>
      </c>
      <c r="O13" s="12"/>
      <c r="P13" s="12"/>
      <c r="Z13" s="246"/>
      <c r="AA13" s="246"/>
      <c r="AB13" s="246"/>
      <c r="AC13" s="246"/>
      <c r="AD13" s="246"/>
      <c r="AE13" s="247"/>
      <c r="AF13" s="17"/>
      <c r="AG13" s="17"/>
      <c r="AH13" s="17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47"/>
      <c r="BH13" s="47"/>
      <c r="BI13" s="47"/>
      <c r="BJ13" s="47"/>
      <c r="BK13" s="47"/>
      <c r="BL13" s="203">
        <f t="shared" si="0"/>
        <v>40</v>
      </c>
      <c r="BM13" s="203" t="str">
        <f t="array" ref="BM13">IF(ROW()&gt;SUM(N(BL$1:BL$14&lt;&gt;0)),"",INDEX(BL$1:BL$14,SMALL(IF(BL$1:BL$14&lt;&gt;0,ROW($1:$14)),ROW())))</f>
        <v/>
      </c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s="13" customFormat="1" ht="15.75" customHeight="1">
      <c r="A14" s="243"/>
      <c r="B14" s="279" t="str">
        <f>'Formulaire de commande 1'!B14</f>
        <v>Exigences de matière pour toute la liste :</v>
      </c>
      <c r="C14" s="280"/>
      <c r="D14" s="281"/>
      <c r="E14" s="281"/>
      <c r="F14" s="281"/>
      <c r="G14" s="281"/>
      <c r="H14" s="281"/>
      <c r="I14" s="466" t="s">
        <v>225</v>
      </c>
      <c r="J14" s="278"/>
      <c r="K14" s="278"/>
      <c r="L14" s="278"/>
      <c r="M14" s="3"/>
      <c r="N14" s="12"/>
      <c r="O14" s="12"/>
      <c r="P14" s="12"/>
      <c r="Z14" s="246"/>
      <c r="AA14" s="246"/>
      <c r="AB14" s="246"/>
      <c r="AC14" s="246"/>
      <c r="AD14" s="246"/>
      <c r="AE14" s="247"/>
      <c r="AF14" s="17"/>
      <c r="AG14" s="17"/>
      <c r="AH14" s="17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47"/>
      <c r="BH14" s="47"/>
      <c r="BI14" s="47"/>
      <c r="BJ14" s="47"/>
      <c r="BK14" s="47"/>
      <c r="BL14" s="204">
        <f t="shared" si="0"/>
        <v>0</v>
      </c>
      <c r="BM14" s="204" t="str">
        <f t="array" ref="BM14">IF(ROW()&gt;SUM(N(BL$1:BL$14&lt;&gt;0)),"",INDEX(BL$1:BL$14,SMALL(IF(BL$1:BL$14&lt;&gt;0,ROW($1:$14)),ROW())))</f>
        <v/>
      </c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79" s="13" customFormat="1" ht="6.75" customHeight="1">
      <c r="A15" s="243"/>
      <c r="B15" s="279"/>
      <c r="C15" s="280"/>
      <c r="D15" s="281"/>
      <c r="E15" s="281"/>
      <c r="F15" s="281"/>
      <c r="G15" s="281"/>
      <c r="H15" s="281"/>
      <c r="I15" s="281"/>
      <c r="J15" s="278"/>
      <c r="K15" s="278"/>
      <c r="L15" s="278"/>
      <c r="M15" s="3"/>
      <c r="N15" s="12"/>
      <c r="O15" s="12"/>
      <c r="P15" s="12"/>
      <c r="Z15" s="246"/>
      <c r="AA15" s="246"/>
      <c r="AB15" s="246"/>
      <c r="AC15" s="246"/>
      <c r="AD15" s="246"/>
      <c r="AE15" s="247"/>
      <c r="AF15" s="17"/>
      <c r="AG15" s="17"/>
      <c r="AH15" s="17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79" s="13" customFormat="1" ht="15.75" customHeight="1">
      <c r="A16" s="243"/>
      <c r="B16" s="282" t="str">
        <f>'Formulaire de commande 1'!B16</f>
        <v>Acier d'armature :</v>
      </c>
      <c r="C16" s="64"/>
      <c r="D16" s="64"/>
      <c r="E16" s="281"/>
      <c r="F16" s="281"/>
      <c r="G16" s="282" t="str">
        <f>'Formulaire de commande 1'!G16</f>
        <v>Coupleurs / ancrages :</v>
      </c>
      <c r="H16" s="65"/>
      <c r="I16" s="66"/>
      <c r="J16" s="278"/>
      <c r="K16" s="278"/>
      <c r="L16" s="278"/>
      <c r="M16" s="3"/>
      <c r="N16" s="12"/>
      <c r="O16" s="12"/>
      <c r="P16" s="12"/>
      <c r="Z16" s="246"/>
      <c r="AA16" s="246"/>
      <c r="AB16" s="246"/>
      <c r="AC16" s="246"/>
      <c r="AD16" s="246"/>
      <c r="AE16" s="247"/>
      <c r="AF16" s="17"/>
      <c r="AG16" s="17"/>
      <c r="AH16" s="17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s="13" customFormat="1" ht="21.75" customHeight="1">
      <c r="A17" s="243"/>
      <c r="B17" s="501" t="s">
        <v>30</v>
      </c>
      <c r="C17" s="502"/>
      <c r="D17" s="503"/>
      <c r="E17" s="283"/>
      <c r="F17" s="283"/>
      <c r="G17" s="284" t="s">
        <v>34</v>
      </c>
      <c r="H17" s="285"/>
      <c r="I17" s="285"/>
      <c r="J17" s="278"/>
      <c r="K17" s="278"/>
      <c r="L17" s="278"/>
      <c r="M17" s="3"/>
      <c r="N17" s="12"/>
      <c r="O17" s="12"/>
      <c r="P17" s="12"/>
      <c r="Z17" s="246"/>
      <c r="AA17" s="246"/>
      <c r="AB17" s="246"/>
      <c r="AC17" s="246"/>
      <c r="AD17" s="246"/>
      <c r="AE17" s="247"/>
      <c r="AF17" s="17"/>
      <c r="AG17" s="17"/>
      <c r="AH17" s="17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s="13" customFormat="1" ht="16.5" customHeight="1">
      <c r="A18" s="243"/>
      <c r="B18" s="275"/>
      <c r="C18" s="276"/>
      <c r="D18" s="276"/>
      <c r="E18" s="276"/>
      <c r="F18" s="276"/>
      <c r="G18" s="276"/>
      <c r="H18" s="277"/>
      <c r="I18" s="275"/>
      <c r="J18" s="278"/>
      <c r="K18" s="278"/>
      <c r="L18" s="278"/>
      <c r="M18" s="3"/>
      <c r="N18" s="12"/>
      <c r="O18" s="12"/>
      <c r="P18" s="12"/>
      <c r="Z18" s="246"/>
      <c r="AA18" s="246"/>
      <c r="AB18" s="246"/>
      <c r="AC18" s="246"/>
      <c r="AD18" s="246"/>
      <c r="AE18" s="247"/>
      <c r="AF18" s="17"/>
      <c r="AG18" s="17"/>
      <c r="AH18" s="17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s="13" customFormat="1" ht="11.25" customHeight="1">
      <c r="A19" s="243"/>
      <c r="B19" s="275"/>
      <c r="C19" s="276"/>
      <c r="D19" s="276"/>
      <c r="E19" s="276"/>
      <c r="F19" s="276"/>
      <c r="G19" s="276"/>
      <c r="H19" s="277"/>
      <c r="I19" s="275"/>
      <c r="J19" s="278"/>
      <c r="K19" s="278"/>
      <c r="L19" s="278"/>
      <c r="M19" s="3"/>
      <c r="N19" s="12"/>
      <c r="O19" s="12"/>
      <c r="P19" s="12"/>
      <c r="Z19" s="246"/>
      <c r="AA19" s="246"/>
      <c r="AB19" s="246"/>
      <c r="AC19" s="246"/>
      <c r="AD19" s="246"/>
      <c r="AE19" s="247"/>
      <c r="AF19" s="17"/>
      <c r="AG19" s="17"/>
      <c r="AH19" s="17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s="13" customFormat="1" ht="15" customHeight="1">
      <c r="A20" s="243"/>
      <c r="B20" s="286" t="s">
        <v>0</v>
      </c>
      <c r="C20" s="84" t="str">
        <f>'Formulaire de commande 1'!C20</f>
        <v>Nbre</v>
      </c>
      <c r="D20" s="74" t="str">
        <f>'Formulaire de commande 1'!D20</f>
        <v>Acier</v>
      </c>
      <c r="E20" s="84" t="str">
        <f>'Formulaire de commande 1'!E20</f>
        <v>Accessoire</v>
      </c>
      <c r="F20" s="84" t="str">
        <f>'Formulaire de commande 1'!F20</f>
        <v>Nbre</v>
      </c>
      <c r="G20" s="519" t="s">
        <v>156</v>
      </c>
      <c r="H20" s="519"/>
      <c r="I20" s="519"/>
      <c r="J20" s="84" t="str">
        <f>'Formulaire de commande 1'!M20</f>
        <v>Long.</v>
      </c>
      <c r="K20" s="84" t="str">
        <f>'Formulaire de commande 1'!N20</f>
        <v>Long.</v>
      </c>
      <c r="L20" s="87" t="str">
        <f>'Formulaire de commande 1'!O20</f>
        <v>Poids</v>
      </c>
      <c r="M20" s="3"/>
      <c r="N20" s="515" t="str">
        <f>IF(OR(BP32=1,BQ32=1),IF(AND(BO32=1),"Les coupleurs INOX et/ou l'acier INOX pour d25,d32 et d40 ne sont pas de stock, délai de livraison plus long. PRIERE DE NOUS CONTACTER..",""),"")</f>
        <v/>
      </c>
      <c r="O20" s="515"/>
      <c r="P20" s="515"/>
      <c r="Q20" s="515"/>
      <c r="Z20" s="246"/>
      <c r="AA20" s="246"/>
      <c r="AB20" s="246"/>
      <c r="AC20" s="246"/>
      <c r="AD20" s="246"/>
      <c r="AE20" s="247"/>
      <c r="AF20" s="17"/>
      <c r="AG20" s="17"/>
      <c r="AH20" s="17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N20" s="24"/>
      <c r="BO20" s="47" t="s">
        <v>117</v>
      </c>
      <c r="BP20" s="17" t="s">
        <v>5</v>
      </c>
      <c r="BQ20" s="17" t="s">
        <v>53</v>
      </c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s="13" customFormat="1" ht="15" customHeight="1">
      <c r="A21" s="243"/>
      <c r="B21" s="286"/>
      <c r="C21" s="84" t="str">
        <f>'Formulaire de commande 1'!C21</f>
        <v>pces</v>
      </c>
      <c r="D21" s="74" t="s">
        <v>54</v>
      </c>
      <c r="E21" s="84" t="str">
        <f>'Formulaire de commande 1'!$E$21</f>
        <v>type</v>
      </c>
      <c r="F21" s="84" t="s">
        <v>88</v>
      </c>
      <c r="G21" s="287" t="s">
        <v>157</v>
      </c>
      <c r="H21" s="288"/>
      <c r="I21" s="289"/>
      <c r="J21" s="84" t="str">
        <f>'Formulaire de commande 1'!M21</f>
        <v>dével. m</v>
      </c>
      <c r="K21" s="84" t="str">
        <f>'Formulaire de commande 1'!N21</f>
        <v>totale m</v>
      </c>
      <c r="L21" s="87" t="s">
        <v>2</v>
      </c>
      <c r="M21" s="3"/>
      <c r="N21" s="515"/>
      <c r="O21" s="515"/>
      <c r="P21" s="515"/>
      <c r="Q21" s="515"/>
      <c r="Z21" s="246"/>
      <c r="AA21" s="246"/>
      <c r="AB21" s="246"/>
      <c r="AC21" s="246"/>
      <c r="AD21" s="246"/>
      <c r="AE21" s="247"/>
      <c r="AF21" s="17"/>
      <c r="AG21" s="17"/>
      <c r="AH21" s="17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390" t="s">
        <v>89</v>
      </c>
      <c r="BH21" s="391" t="s">
        <v>90</v>
      </c>
      <c r="BI21" s="392" t="s">
        <v>79</v>
      </c>
      <c r="BJ21" s="24"/>
      <c r="BN21" s="24"/>
      <c r="BO21" s="17" t="s">
        <v>27</v>
      </c>
      <c r="BP21" s="17" t="s">
        <v>27</v>
      </c>
      <c r="BQ21" s="17" t="s">
        <v>27</v>
      </c>
      <c r="BR21" s="24"/>
      <c r="BS21" s="24"/>
      <c r="BT21" s="24"/>
      <c r="BU21" s="24"/>
      <c r="BV21" s="24"/>
      <c r="BW21" s="24"/>
      <c r="BX21" s="24"/>
      <c r="BY21" s="24"/>
      <c r="BZ21" s="24"/>
      <c r="CA21" s="24"/>
    </row>
    <row r="22" spans="1:79" s="13" customFormat="1" ht="45" customHeight="1">
      <c r="A22" s="243"/>
      <c r="B22" s="366"/>
      <c r="C22" s="367"/>
      <c r="D22" s="368"/>
      <c r="E22" s="369"/>
      <c r="F22" s="382">
        <f>IF(D22="",0,IF(OR(E22="HNL BLS-100",E22="HNL LCE-100",E22="HNL BLS-150",E22="HNL LCE-150",E22="HNL BLS-200",E22="HNL LCE-200",E22="SNL BLS-100",E22="SNL BLS-150",E22="SNL BLS-200"),BH22,0))</f>
        <v>0</v>
      </c>
      <c r="G22" s="514"/>
      <c r="H22" s="514"/>
      <c r="I22" s="514"/>
      <c r="J22" s="376"/>
      <c r="K22" s="290">
        <f>IF(AH22=0,"",J22*C22)</f>
        <v>0</v>
      </c>
      <c r="L22" s="291">
        <f>IF(AH22=0,"",PI()*D22^2/4*K22*7.85/1000)</f>
        <v>0</v>
      </c>
      <c r="M22" s="33"/>
      <c r="N22" s="12"/>
      <c r="O22" s="12"/>
      <c r="P22" s="12"/>
      <c r="Z22" s="246"/>
      <c r="AA22" s="246"/>
      <c r="AB22" s="246"/>
      <c r="AC22" s="246"/>
      <c r="AD22" s="246"/>
      <c r="AE22" s="247"/>
      <c r="AF22" s="51" t="str">
        <f t="shared" ref="AF22:AF31" si="1">IF(COUNTIF($V$201:$V$214,$D22)&gt;0,"Falsch","Wahr")</f>
        <v>Falsch</v>
      </c>
      <c r="AG22" s="51" t="str">
        <f>IF($B$17="1.4xxx","Wahr","Falsch")</f>
        <v>Falsch</v>
      </c>
      <c r="AH22" s="51">
        <f>IF(AND(AF22="Falsch",AG22="Falsch"),1,0)</f>
        <v>1</v>
      </c>
      <c r="AI22" s="24"/>
      <c r="AJ22" s="292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393">
        <f>IF(OR(E22="HNL BLS-100",E22="HNL BLS-150",E22="HNL BLS-200",E22="HNL LCE-100",E22="HNL LCE-150",E22="HNL LCE-200",E22="SNL BLS-100",E22="SNL BLS-150",E22="SNL BLS-200",E22="SNL LCE-100",E22="SNL LCE-150",E22="SNL LCE-200"),C22,0)</f>
        <v>0</v>
      </c>
      <c r="BH22" s="394">
        <f>ROUNDUP(IF(BI22=0,BG22,IF(OR(E22="HNL BLS-100",E22="HNL LCE-100",E22="SNL BLS-100"),BG22/12,IF(OR(E22="HNL BLS-150",E22="HNL LCE-150",E22="SNL BLS-150"),BG22/8,IF(OR(E22="HNL BLS-200",E22="HNL LCE-200",E22="SNL BLS-200"),BG22/6)))),0)</f>
        <v>0</v>
      </c>
      <c r="BI22" s="395">
        <f>IF(OR(J22="",J22=0),0,1)</f>
        <v>0</v>
      </c>
      <c r="BJ22" s="24"/>
      <c r="BN22" s="24"/>
      <c r="BO22" s="442">
        <f t="shared" ref="BO22:BO31" si="2">IF(OR(D22=25,D22=32,D22=40),1,0)</f>
        <v>0</v>
      </c>
      <c r="BP22" s="443">
        <f>IF($G$17="INOX",1,0)</f>
        <v>0</v>
      </c>
      <c r="BQ22" s="444">
        <f>IF(OR($B$17="Top12",$B$17="ACIGRIP 362",$B$17="ACIGRIP 462",$B$17="1.4xxx"),1,0)</f>
        <v>0</v>
      </c>
      <c r="BR22" s="24"/>
      <c r="BS22" s="24"/>
      <c r="BT22" s="24"/>
      <c r="BU22" s="24"/>
      <c r="BV22" s="24"/>
      <c r="BW22" s="24"/>
      <c r="BX22" s="24"/>
      <c r="BY22" s="24"/>
      <c r="BZ22" s="24"/>
      <c r="CA22" s="24"/>
    </row>
    <row r="23" spans="1:79" s="13" customFormat="1" ht="45" customHeight="1">
      <c r="A23" s="243"/>
      <c r="B23" s="366"/>
      <c r="C23" s="367"/>
      <c r="D23" s="368"/>
      <c r="E23" s="369"/>
      <c r="F23" s="382">
        <f t="shared" ref="F23:F31" si="3">IF(D23="",0,IF(OR(E23="HNL BLS-100",E23="HNL LCE-100",E23="HNL BLS-150",E23="HNL LCE-150",E23="HNL BLS-200",E23="HNL LCE-200",E23="SNL BLS-100",E23="SNL BLS-150",E23="SNL BLS-200"),BH23,0))</f>
        <v>0</v>
      </c>
      <c r="G23" s="514"/>
      <c r="H23" s="514"/>
      <c r="I23" s="514"/>
      <c r="J23" s="376"/>
      <c r="K23" s="290">
        <f t="shared" ref="K23:K31" si="4">IF(AH23=0,"",J23*C23)</f>
        <v>0</v>
      </c>
      <c r="L23" s="291">
        <f t="shared" ref="L23:L31" si="5">IF(AH23=0,"",PI()*D23^2/4*K23*7.85/1000)</f>
        <v>0</v>
      </c>
      <c r="M23" s="3"/>
      <c r="N23" s="12"/>
      <c r="O23" s="12"/>
      <c r="P23" s="12"/>
      <c r="Z23" s="246"/>
      <c r="AA23" s="246"/>
      <c r="AB23" s="246"/>
      <c r="AC23" s="246"/>
      <c r="AD23" s="246"/>
      <c r="AE23" s="247"/>
      <c r="AF23" s="51" t="str">
        <f t="shared" si="1"/>
        <v>Falsch</v>
      </c>
      <c r="AG23" s="51" t="str">
        <f t="shared" ref="AG23:AG31" si="6">IF($B$17="1.4xxx","Wahr","Falsch")</f>
        <v>Falsch</v>
      </c>
      <c r="AH23" s="51">
        <f t="shared" ref="AH23:AH31" si="7">IF(AND(AF23="Falsch",AG23="Falsch"),1,0)</f>
        <v>1</v>
      </c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393">
        <f t="shared" ref="BG23:BG31" si="8">IF(OR(E23="HNL BLS-100",E23="HNL BLS-150",E23="HNL BLS-200",E23="HNL LCE-100",E23="HNL LCE-150",E23="HNL LCE-200",E23="SNL BLS-100",E23="SNL BLS-150",E23="SNL BLS-200",E23="SNL LCE-100",E23="SNL LCE-150",E23="SNL LCE-200"),C23,0)</f>
        <v>0</v>
      </c>
      <c r="BH23" s="394">
        <f t="shared" ref="BH23:BH31" si="9">ROUNDUP(IF(BI23=0,BG23,IF(OR(E23="HNL BLS-100",E23="HNL LCE-100",E23="SNL BLS-100"),BG23/12,IF(OR(E23="HNL BLS-150",E23="HNL LCE-150",E23="SNL BLS-150"),BG23/8,IF(OR(E23="HNL BLS-200",E23="HNL LCE-200",E23="SNL BLS-200"),BG23/6)))),0)</f>
        <v>0</v>
      </c>
      <c r="BI23" s="395">
        <f t="shared" ref="BI23:BI31" si="10">IF(OR(J23="",J23=0),0,1)</f>
        <v>0</v>
      </c>
      <c r="BJ23" s="24"/>
      <c r="BN23" s="24"/>
      <c r="BO23" s="445">
        <f t="shared" si="2"/>
        <v>0</v>
      </c>
      <c r="BP23" s="436">
        <f t="shared" ref="BP23:BP31" si="11">IF($G$17="INOX",1,0)</f>
        <v>0</v>
      </c>
      <c r="BQ23" s="446">
        <f t="shared" ref="BQ23:BQ31" si="12">IF(OR($B$17="Top12",$B$17="ACIGRIP 362",$B$17="ACIGRIP 462",$B$17="1.4xxx"),1,0)</f>
        <v>0</v>
      </c>
      <c r="BR23" s="24"/>
      <c r="BS23" s="24"/>
      <c r="BT23" s="24"/>
      <c r="BU23" s="24"/>
      <c r="BV23" s="24"/>
      <c r="BW23" s="24"/>
      <c r="BX23" s="24"/>
      <c r="BY23" s="24"/>
      <c r="BZ23" s="24"/>
      <c r="CA23" s="24"/>
    </row>
    <row r="24" spans="1:79" s="13" customFormat="1" ht="45" customHeight="1">
      <c r="A24" s="243"/>
      <c r="B24" s="366"/>
      <c r="C24" s="367"/>
      <c r="D24" s="368"/>
      <c r="E24" s="369"/>
      <c r="F24" s="382">
        <f t="shared" si="3"/>
        <v>0</v>
      </c>
      <c r="G24" s="514"/>
      <c r="H24" s="514"/>
      <c r="I24" s="514"/>
      <c r="J24" s="376"/>
      <c r="K24" s="290">
        <f t="shared" si="4"/>
        <v>0</v>
      </c>
      <c r="L24" s="291">
        <f t="shared" si="5"/>
        <v>0</v>
      </c>
      <c r="M24" s="3"/>
      <c r="O24" s="12"/>
      <c r="P24" s="12"/>
      <c r="Z24" s="246"/>
      <c r="AA24" s="246"/>
      <c r="AB24" s="246"/>
      <c r="AC24" s="246"/>
      <c r="AD24" s="246"/>
      <c r="AE24" s="247"/>
      <c r="AF24" s="51" t="str">
        <f t="shared" si="1"/>
        <v>Falsch</v>
      </c>
      <c r="AG24" s="51" t="str">
        <f t="shared" si="6"/>
        <v>Falsch</v>
      </c>
      <c r="AH24" s="51">
        <f t="shared" si="7"/>
        <v>1</v>
      </c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393">
        <f t="shared" si="8"/>
        <v>0</v>
      </c>
      <c r="BH24" s="394">
        <f t="shared" si="9"/>
        <v>0</v>
      </c>
      <c r="BI24" s="395">
        <f t="shared" si="10"/>
        <v>0</v>
      </c>
      <c r="BJ24" s="24"/>
      <c r="BN24" s="24"/>
      <c r="BO24" s="445">
        <f t="shared" si="2"/>
        <v>0</v>
      </c>
      <c r="BP24" s="436">
        <f t="shared" si="11"/>
        <v>0</v>
      </c>
      <c r="BQ24" s="446">
        <f t="shared" si="12"/>
        <v>0</v>
      </c>
      <c r="BR24" s="24"/>
      <c r="BS24" s="24"/>
      <c r="BT24" s="24"/>
      <c r="BU24" s="24"/>
      <c r="BV24" s="24"/>
      <c r="BW24" s="24"/>
      <c r="BX24" s="24"/>
      <c r="BY24" s="24"/>
      <c r="BZ24" s="24"/>
      <c r="CA24" s="24"/>
    </row>
    <row r="25" spans="1:79" s="13" customFormat="1" ht="45" customHeight="1">
      <c r="A25" s="243"/>
      <c r="B25" s="366"/>
      <c r="C25" s="367"/>
      <c r="D25" s="368"/>
      <c r="E25" s="369"/>
      <c r="F25" s="382">
        <f t="shared" si="3"/>
        <v>0</v>
      </c>
      <c r="G25" s="514"/>
      <c r="H25" s="514"/>
      <c r="I25" s="514"/>
      <c r="J25" s="376"/>
      <c r="K25" s="290">
        <f t="shared" si="4"/>
        <v>0</v>
      </c>
      <c r="L25" s="291">
        <f t="shared" si="5"/>
        <v>0</v>
      </c>
      <c r="M25" s="3"/>
      <c r="O25" s="12"/>
      <c r="P25" s="12"/>
      <c r="Z25" s="246"/>
      <c r="AA25" s="246"/>
      <c r="AB25" s="246"/>
      <c r="AC25" s="246"/>
      <c r="AD25" s="246"/>
      <c r="AE25" s="247"/>
      <c r="AF25" s="51" t="str">
        <f t="shared" si="1"/>
        <v>Falsch</v>
      </c>
      <c r="AG25" s="51" t="str">
        <f t="shared" si="6"/>
        <v>Falsch</v>
      </c>
      <c r="AH25" s="51">
        <f t="shared" si="7"/>
        <v>1</v>
      </c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393">
        <f t="shared" si="8"/>
        <v>0</v>
      </c>
      <c r="BH25" s="394">
        <f t="shared" si="9"/>
        <v>0</v>
      </c>
      <c r="BI25" s="395">
        <f t="shared" si="10"/>
        <v>0</v>
      </c>
      <c r="BJ25" s="24"/>
      <c r="BN25" s="24"/>
      <c r="BO25" s="445">
        <f t="shared" si="2"/>
        <v>0</v>
      </c>
      <c r="BP25" s="436">
        <f t="shared" si="11"/>
        <v>0</v>
      </c>
      <c r="BQ25" s="446">
        <f t="shared" si="12"/>
        <v>0</v>
      </c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s="13" customFormat="1" ht="45" customHeight="1">
      <c r="A26" s="243"/>
      <c r="B26" s="366"/>
      <c r="C26" s="367"/>
      <c r="D26" s="368"/>
      <c r="E26" s="369"/>
      <c r="F26" s="382">
        <f t="shared" si="3"/>
        <v>0</v>
      </c>
      <c r="G26" s="514"/>
      <c r="H26" s="514"/>
      <c r="I26" s="514"/>
      <c r="J26" s="376"/>
      <c r="K26" s="290">
        <f t="shared" si="4"/>
        <v>0</v>
      </c>
      <c r="L26" s="291">
        <f t="shared" si="5"/>
        <v>0</v>
      </c>
      <c r="M26" s="3"/>
      <c r="N26" s="293"/>
      <c r="O26" s="12"/>
      <c r="P26" s="12"/>
      <c r="X26" s="294"/>
      <c r="AA26" s="246"/>
      <c r="AB26" s="246"/>
      <c r="AC26" s="246"/>
      <c r="AD26" s="246"/>
      <c r="AE26" s="247"/>
      <c r="AF26" s="51" t="str">
        <f t="shared" si="1"/>
        <v>Falsch</v>
      </c>
      <c r="AG26" s="51" t="str">
        <f t="shared" si="6"/>
        <v>Falsch</v>
      </c>
      <c r="AH26" s="51">
        <f t="shared" si="7"/>
        <v>1</v>
      </c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393">
        <f t="shared" si="8"/>
        <v>0</v>
      </c>
      <c r="BH26" s="394">
        <f t="shared" si="9"/>
        <v>0</v>
      </c>
      <c r="BI26" s="395">
        <f t="shared" si="10"/>
        <v>0</v>
      </c>
      <c r="BJ26" s="24"/>
      <c r="BN26" s="24"/>
      <c r="BO26" s="445">
        <f t="shared" si="2"/>
        <v>0</v>
      </c>
      <c r="BP26" s="436">
        <f t="shared" si="11"/>
        <v>0</v>
      </c>
      <c r="BQ26" s="446">
        <f t="shared" si="12"/>
        <v>0</v>
      </c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79" s="13" customFormat="1" ht="45" customHeight="1">
      <c r="A27" s="243"/>
      <c r="B27" s="366"/>
      <c r="C27" s="367"/>
      <c r="D27" s="368"/>
      <c r="E27" s="369"/>
      <c r="F27" s="382">
        <f t="shared" si="3"/>
        <v>0</v>
      </c>
      <c r="G27" s="514"/>
      <c r="H27" s="514"/>
      <c r="I27" s="514"/>
      <c r="J27" s="376"/>
      <c r="K27" s="290">
        <f t="shared" si="4"/>
        <v>0</v>
      </c>
      <c r="L27" s="291">
        <f t="shared" si="5"/>
        <v>0</v>
      </c>
      <c r="M27" s="3"/>
      <c r="N27" s="520" t="s">
        <v>235</v>
      </c>
      <c r="O27" s="521"/>
      <c r="P27" s="521"/>
      <c r="Q27" s="521"/>
      <c r="R27" s="521"/>
      <c r="S27" s="521"/>
      <c r="AA27" s="246"/>
      <c r="AB27" s="246"/>
      <c r="AC27" s="246"/>
      <c r="AD27" s="246"/>
      <c r="AE27" s="247"/>
      <c r="AF27" s="51" t="str">
        <f t="shared" si="1"/>
        <v>Falsch</v>
      </c>
      <c r="AG27" s="51" t="str">
        <f t="shared" si="6"/>
        <v>Falsch</v>
      </c>
      <c r="AH27" s="51">
        <f t="shared" si="7"/>
        <v>1</v>
      </c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393">
        <f t="shared" si="8"/>
        <v>0</v>
      </c>
      <c r="BH27" s="394">
        <f t="shared" si="9"/>
        <v>0</v>
      </c>
      <c r="BI27" s="395">
        <f t="shared" si="10"/>
        <v>0</v>
      </c>
      <c r="BJ27" s="24"/>
      <c r="BN27" s="24"/>
      <c r="BO27" s="445">
        <f t="shared" si="2"/>
        <v>0</v>
      </c>
      <c r="BP27" s="436">
        <f t="shared" si="11"/>
        <v>0</v>
      </c>
      <c r="BQ27" s="446">
        <f t="shared" si="12"/>
        <v>0</v>
      </c>
      <c r="BR27" s="24"/>
      <c r="BS27" s="24"/>
      <c r="BT27" s="24"/>
      <c r="BU27" s="24"/>
      <c r="BV27" s="24"/>
      <c r="BW27" s="24"/>
      <c r="BX27" s="24"/>
      <c r="BY27" s="24"/>
      <c r="BZ27" s="24"/>
      <c r="CA27" s="24"/>
    </row>
    <row r="28" spans="1:79" s="13" customFormat="1" ht="45" customHeight="1">
      <c r="A28" s="243"/>
      <c r="B28" s="366"/>
      <c r="C28" s="367"/>
      <c r="D28" s="368"/>
      <c r="E28" s="369"/>
      <c r="F28" s="382">
        <f t="shared" si="3"/>
        <v>0</v>
      </c>
      <c r="G28" s="514"/>
      <c r="H28" s="514"/>
      <c r="I28" s="514"/>
      <c r="J28" s="376"/>
      <c r="K28" s="290">
        <f t="shared" si="4"/>
        <v>0</v>
      </c>
      <c r="L28" s="291">
        <f t="shared" si="5"/>
        <v>0</v>
      </c>
      <c r="M28" s="3"/>
      <c r="N28" s="542" t="s">
        <v>161</v>
      </c>
      <c r="O28" s="542"/>
      <c r="P28" s="542"/>
      <c r="Q28" s="542"/>
      <c r="R28" s="542"/>
      <c r="S28" s="542"/>
      <c r="T28" s="542"/>
      <c r="X28" s="294"/>
      <c r="AA28" s="246"/>
      <c r="AB28" s="246"/>
      <c r="AC28" s="246"/>
      <c r="AD28" s="246"/>
      <c r="AE28" s="247"/>
      <c r="AF28" s="51" t="str">
        <f t="shared" si="1"/>
        <v>Falsch</v>
      </c>
      <c r="AG28" s="51" t="str">
        <f t="shared" si="6"/>
        <v>Falsch</v>
      </c>
      <c r="AH28" s="51">
        <f t="shared" si="7"/>
        <v>1</v>
      </c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393">
        <f t="shared" si="8"/>
        <v>0</v>
      </c>
      <c r="BH28" s="394">
        <f t="shared" si="9"/>
        <v>0</v>
      </c>
      <c r="BI28" s="395">
        <f t="shared" si="10"/>
        <v>0</v>
      </c>
      <c r="BJ28" s="24"/>
      <c r="BN28" s="24"/>
      <c r="BO28" s="445">
        <f t="shared" si="2"/>
        <v>0</v>
      </c>
      <c r="BP28" s="436">
        <f t="shared" si="11"/>
        <v>0</v>
      </c>
      <c r="BQ28" s="446">
        <f t="shared" si="12"/>
        <v>0</v>
      </c>
      <c r="BR28" s="24"/>
      <c r="BS28" s="24"/>
      <c r="BT28" s="24"/>
      <c r="BU28" s="24"/>
      <c r="BV28" s="24"/>
      <c r="BW28" s="24"/>
      <c r="BX28" s="24"/>
      <c r="BY28" s="24"/>
      <c r="BZ28" s="24"/>
      <c r="CA28" s="24"/>
    </row>
    <row r="29" spans="1:79" s="13" customFormat="1" ht="45" customHeight="1">
      <c r="A29" s="243"/>
      <c r="B29" s="366"/>
      <c r="C29" s="367"/>
      <c r="D29" s="368"/>
      <c r="E29" s="369"/>
      <c r="F29" s="382">
        <f t="shared" si="3"/>
        <v>0</v>
      </c>
      <c r="G29" s="514"/>
      <c r="H29" s="514"/>
      <c r="I29" s="514"/>
      <c r="J29" s="376"/>
      <c r="K29" s="290">
        <f t="shared" si="4"/>
        <v>0</v>
      </c>
      <c r="L29" s="291">
        <f t="shared" si="5"/>
        <v>0</v>
      </c>
      <c r="M29" s="3"/>
      <c r="N29" s="12"/>
      <c r="O29" s="12"/>
      <c r="P29" s="12"/>
      <c r="AA29" s="246"/>
      <c r="AB29" s="246"/>
      <c r="AC29" s="246"/>
      <c r="AD29" s="246"/>
      <c r="AE29" s="247"/>
      <c r="AF29" s="51" t="str">
        <f t="shared" si="1"/>
        <v>Falsch</v>
      </c>
      <c r="AG29" s="51" t="str">
        <f t="shared" si="6"/>
        <v>Falsch</v>
      </c>
      <c r="AH29" s="51">
        <f t="shared" si="7"/>
        <v>1</v>
      </c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393">
        <f t="shared" si="8"/>
        <v>0</v>
      </c>
      <c r="BH29" s="394">
        <f t="shared" si="9"/>
        <v>0</v>
      </c>
      <c r="BI29" s="395">
        <f t="shared" si="10"/>
        <v>0</v>
      </c>
      <c r="BJ29" s="24"/>
      <c r="BN29" s="24"/>
      <c r="BO29" s="445">
        <f t="shared" si="2"/>
        <v>0</v>
      </c>
      <c r="BP29" s="436">
        <f t="shared" si="11"/>
        <v>0</v>
      </c>
      <c r="BQ29" s="446">
        <f t="shared" si="12"/>
        <v>0</v>
      </c>
      <c r="BR29" s="24"/>
      <c r="BS29" s="24"/>
      <c r="BT29" s="24"/>
      <c r="BU29" s="24"/>
      <c r="BV29" s="24"/>
      <c r="BW29" s="24"/>
      <c r="BX29" s="24"/>
      <c r="BY29" s="24"/>
      <c r="BZ29" s="24"/>
      <c r="CA29" s="24"/>
    </row>
    <row r="30" spans="1:79" s="13" customFormat="1" ht="45" customHeight="1">
      <c r="A30" s="243"/>
      <c r="B30" s="366"/>
      <c r="C30" s="367"/>
      <c r="D30" s="368"/>
      <c r="E30" s="369"/>
      <c r="F30" s="382">
        <f t="shared" si="3"/>
        <v>0</v>
      </c>
      <c r="G30" s="514"/>
      <c r="H30" s="514"/>
      <c r="I30" s="514"/>
      <c r="J30" s="376"/>
      <c r="K30" s="290">
        <f t="shared" si="4"/>
        <v>0</v>
      </c>
      <c r="L30" s="291">
        <f t="shared" si="5"/>
        <v>0</v>
      </c>
      <c r="M30" s="3"/>
      <c r="N30" s="456" t="s">
        <v>162</v>
      </c>
      <c r="O30" s="12"/>
      <c r="P30" s="12"/>
      <c r="Z30" s="246"/>
      <c r="AA30" s="246"/>
      <c r="AB30" s="246"/>
      <c r="AC30" s="246"/>
      <c r="AD30" s="246"/>
      <c r="AE30" s="247"/>
      <c r="AF30" s="51" t="str">
        <f t="shared" si="1"/>
        <v>Falsch</v>
      </c>
      <c r="AG30" s="51" t="str">
        <f t="shared" si="6"/>
        <v>Falsch</v>
      </c>
      <c r="AH30" s="51">
        <f t="shared" si="7"/>
        <v>1</v>
      </c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393">
        <f t="shared" si="8"/>
        <v>0</v>
      </c>
      <c r="BH30" s="394">
        <f t="shared" si="9"/>
        <v>0</v>
      </c>
      <c r="BI30" s="395">
        <f t="shared" si="10"/>
        <v>0</v>
      </c>
      <c r="BJ30" s="24"/>
      <c r="BN30" s="24"/>
      <c r="BO30" s="445">
        <f t="shared" si="2"/>
        <v>0</v>
      </c>
      <c r="BP30" s="436">
        <f t="shared" si="11"/>
        <v>0</v>
      </c>
      <c r="BQ30" s="446">
        <f t="shared" si="12"/>
        <v>0</v>
      </c>
      <c r="BR30" s="24"/>
      <c r="BS30" s="24"/>
      <c r="BT30" s="24"/>
      <c r="BU30" s="24"/>
      <c r="BV30" s="24"/>
      <c r="BW30" s="24"/>
      <c r="BX30" s="24"/>
      <c r="BY30" s="24"/>
      <c r="BZ30" s="24"/>
      <c r="CA30" s="24"/>
    </row>
    <row r="31" spans="1:79" s="13" customFormat="1" ht="45" customHeight="1">
      <c r="A31" s="243"/>
      <c r="B31" s="377"/>
      <c r="C31" s="378"/>
      <c r="D31" s="368"/>
      <c r="E31" s="379"/>
      <c r="F31" s="382">
        <f t="shared" si="3"/>
        <v>0</v>
      </c>
      <c r="G31" s="537"/>
      <c r="H31" s="537"/>
      <c r="I31" s="537"/>
      <c r="J31" s="380"/>
      <c r="K31" s="290">
        <f t="shared" si="4"/>
        <v>0</v>
      </c>
      <c r="L31" s="291">
        <f t="shared" si="5"/>
        <v>0</v>
      </c>
      <c r="M31" s="3"/>
      <c r="O31" s="3"/>
      <c r="P31" s="3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51" t="str">
        <f t="shared" si="1"/>
        <v>Falsch</v>
      </c>
      <c r="AG31" s="51" t="str">
        <f t="shared" si="6"/>
        <v>Falsch</v>
      </c>
      <c r="AH31" s="51">
        <f t="shared" si="7"/>
        <v>1</v>
      </c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396">
        <f t="shared" si="8"/>
        <v>0</v>
      </c>
      <c r="BH31" s="449">
        <f t="shared" si="9"/>
        <v>0</v>
      </c>
      <c r="BI31" s="397">
        <f t="shared" si="10"/>
        <v>0</v>
      </c>
      <c r="BJ31" s="24"/>
      <c r="BN31" s="24"/>
      <c r="BO31" s="447">
        <f t="shared" si="2"/>
        <v>0</v>
      </c>
      <c r="BP31" s="440">
        <f t="shared" si="11"/>
        <v>0</v>
      </c>
      <c r="BQ31" s="448">
        <f t="shared" si="12"/>
        <v>0</v>
      </c>
      <c r="BR31" s="24"/>
      <c r="BS31" s="24"/>
      <c r="BT31" s="24"/>
      <c r="BU31" s="24"/>
      <c r="BV31" s="24"/>
      <c r="BW31" s="24"/>
      <c r="BX31" s="24"/>
      <c r="BY31" s="24"/>
      <c r="BZ31" s="24"/>
      <c r="CA31" s="24"/>
    </row>
    <row r="32" spans="1:79" s="13" customFormat="1" ht="18" customHeight="1">
      <c r="A32" s="243"/>
      <c r="B32" s="243"/>
      <c r="C32" s="66"/>
      <c r="D32" s="66"/>
      <c r="E32" s="450" t="s">
        <v>158</v>
      </c>
      <c r="F32" s="541">
        <f>SUM(F22:F31)</f>
        <v>0</v>
      </c>
      <c r="G32" s="541"/>
      <c r="H32" s="66"/>
      <c r="I32" s="66"/>
      <c r="J32" s="295" t="s">
        <v>159</v>
      </c>
      <c r="K32" s="296">
        <f>SUM(K22:K31)</f>
        <v>0</v>
      </c>
      <c r="L32" s="297">
        <f>SUM(L22:L31)</f>
        <v>0</v>
      </c>
      <c r="M32" s="3"/>
      <c r="O32" s="3"/>
      <c r="P32" s="3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7"/>
      <c r="AF32" s="17"/>
      <c r="AG32" s="17"/>
      <c r="AH32" s="17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>
        <f>SUM(BH22:BH31)</f>
        <v>0</v>
      </c>
      <c r="BI32" s="24"/>
      <c r="BJ32" s="24"/>
      <c r="BN32" s="24"/>
      <c r="BO32" s="154">
        <f>IF(SUM(BO22:BO31)&gt;=1,1,0)</f>
        <v>0</v>
      </c>
      <c r="BP32" s="154">
        <f t="shared" ref="BP32:BQ32" si="13">IF(SUM(BP22:BP31)&gt;=1,1,0)</f>
        <v>0</v>
      </c>
      <c r="BQ32" s="154">
        <f t="shared" si="13"/>
        <v>0</v>
      </c>
      <c r="BR32" s="24"/>
      <c r="BS32" s="24"/>
      <c r="BT32" s="24"/>
      <c r="BU32" s="24"/>
      <c r="BV32" s="24"/>
      <c r="BW32" s="24"/>
      <c r="BX32" s="24"/>
      <c r="BY32" s="24"/>
      <c r="BZ32" s="24"/>
      <c r="CA32" s="24"/>
    </row>
    <row r="33" spans="1:79" s="13" customFormat="1" ht="18" customHeight="1">
      <c r="A33" s="243"/>
      <c r="B33" s="279" t="s">
        <v>150</v>
      </c>
      <c r="C33" s="298"/>
      <c r="D33" s="298"/>
      <c r="E33" s="298"/>
      <c r="F33" s="298"/>
      <c r="G33" s="298"/>
      <c r="H33" s="298"/>
      <c r="I33" s="66"/>
      <c r="J33" s="66"/>
      <c r="K33" s="299"/>
      <c r="L33" s="66"/>
      <c r="M33" s="3"/>
      <c r="O33" s="3"/>
      <c r="P33" s="300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7"/>
      <c r="AF33" s="17"/>
      <c r="AG33" s="17"/>
      <c r="AH33" s="17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</row>
    <row r="34" spans="1:79" s="13" customFormat="1" ht="18" customHeight="1">
      <c r="A34" s="243"/>
      <c r="B34" s="538"/>
      <c r="C34" s="539"/>
      <c r="D34" s="539"/>
      <c r="E34" s="539"/>
      <c r="F34" s="539"/>
      <c r="G34" s="540"/>
      <c r="H34" s="273"/>
      <c r="I34" s="273"/>
      <c r="J34" s="279"/>
      <c r="K34" s="66"/>
      <c r="L34" s="66"/>
      <c r="M34" s="3"/>
      <c r="O34" s="3"/>
      <c r="P34" s="3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  <c r="AF34" s="17"/>
      <c r="AG34" s="17"/>
      <c r="AH34" s="17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</row>
    <row r="35" spans="1:79" s="13" customFormat="1" ht="20.100000000000001" customHeight="1">
      <c r="A35" s="243"/>
      <c r="B35" s="523"/>
      <c r="C35" s="524"/>
      <c r="D35" s="524"/>
      <c r="E35" s="524"/>
      <c r="F35" s="524"/>
      <c r="G35" s="525"/>
      <c r="H35" s="65"/>
      <c r="I35" s="65"/>
      <c r="J35" s="279"/>
      <c r="K35" s="301"/>
      <c r="L35" s="301"/>
      <c r="M35" s="3"/>
      <c r="O35" s="3"/>
      <c r="P35" s="3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  <c r="AF35" s="17"/>
      <c r="AG35" s="17"/>
      <c r="AH35" s="17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</row>
    <row r="36" spans="1:79" s="13" customFormat="1" ht="20.100000000000001" customHeight="1">
      <c r="A36" s="243"/>
      <c r="B36" s="523"/>
      <c r="C36" s="524"/>
      <c r="D36" s="524"/>
      <c r="E36" s="524"/>
      <c r="F36" s="524"/>
      <c r="G36" s="525"/>
      <c r="H36" s="65"/>
      <c r="I36" s="65"/>
      <c r="J36" s="243"/>
      <c r="K36" s="273"/>
      <c r="L36" s="273"/>
      <c r="M36" s="3"/>
      <c r="O36" s="3"/>
      <c r="P36" s="3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/>
      <c r="AF36" s="17"/>
      <c r="AG36" s="17"/>
      <c r="AH36" s="17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</row>
    <row r="37" spans="1:79" s="13" customFormat="1" ht="20.100000000000001" customHeight="1">
      <c r="A37" s="243"/>
      <c r="B37" s="523"/>
      <c r="C37" s="524"/>
      <c r="D37" s="524"/>
      <c r="E37" s="524"/>
      <c r="F37" s="524"/>
      <c r="G37" s="525"/>
      <c r="H37" s="65"/>
      <c r="I37" s="65"/>
      <c r="J37" s="302"/>
      <c r="K37" s="64"/>
      <c r="L37" s="64"/>
      <c r="M37" s="3"/>
      <c r="O37" s="3"/>
      <c r="P37" s="3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7"/>
      <c r="AG37" s="17"/>
      <c r="AH37" s="17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</row>
    <row r="38" spans="1:79" s="13" customFormat="1" ht="20.100000000000001" customHeight="1">
      <c r="A38" s="243"/>
      <c r="B38" s="523"/>
      <c r="C38" s="524"/>
      <c r="D38" s="524"/>
      <c r="E38" s="524"/>
      <c r="F38" s="524"/>
      <c r="G38" s="525"/>
      <c r="H38" s="65"/>
      <c r="I38" s="65"/>
      <c r="J38" s="243"/>
      <c r="K38" s="243"/>
      <c r="L38" s="243"/>
      <c r="M38" s="3"/>
      <c r="N38" s="16"/>
      <c r="O38" s="3"/>
      <c r="P38" s="3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7"/>
      <c r="AG38" s="17"/>
      <c r="AH38" s="17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</row>
    <row r="39" spans="1:79" ht="20.100000000000001" customHeight="1">
      <c r="A39" s="66"/>
      <c r="B39" s="523"/>
      <c r="C39" s="524"/>
      <c r="D39" s="524"/>
      <c r="E39" s="524"/>
      <c r="F39" s="524"/>
      <c r="G39" s="525"/>
      <c r="H39" s="66"/>
      <c r="I39" s="66"/>
      <c r="J39" s="66"/>
      <c r="K39" s="65"/>
      <c r="L39" s="66"/>
      <c r="M39" s="3"/>
      <c r="N39" s="3"/>
      <c r="O39" s="3"/>
      <c r="P39" s="3"/>
      <c r="Q39" s="16"/>
      <c r="R39" s="16"/>
      <c r="S39" s="16"/>
      <c r="T39" s="16"/>
      <c r="U39" s="13"/>
      <c r="V39" s="13"/>
      <c r="W39" s="13"/>
      <c r="X39" s="13"/>
      <c r="Y39" s="13"/>
      <c r="Z39" s="16"/>
      <c r="AA39" s="16"/>
      <c r="AB39" s="16"/>
      <c r="AC39" s="16"/>
      <c r="AD39" s="16"/>
      <c r="AE39" s="17"/>
      <c r="AF39" s="17"/>
      <c r="AG39" s="17"/>
      <c r="AH39" s="17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</row>
    <row r="40" spans="1:79" ht="20.100000000000001" customHeight="1">
      <c r="A40" s="66"/>
      <c r="B40" s="523"/>
      <c r="C40" s="524"/>
      <c r="D40" s="524"/>
      <c r="E40" s="524"/>
      <c r="F40" s="524"/>
      <c r="G40" s="525"/>
      <c r="H40" s="66"/>
      <c r="I40" s="65"/>
      <c r="J40" s="302"/>
      <c r="K40" s="65"/>
      <c r="L40" s="66"/>
      <c r="M40" s="3"/>
      <c r="N40" s="3"/>
      <c r="O40" s="3"/>
      <c r="P40" s="3"/>
      <c r="Q40" s="16"/>
      <c r="R40" s="16"/>
      <c r="S40" s="16"/>
      <c r="T40" s="16"/>
      <c r="U40" s="13"/>
      <c r="V40" s="13"/>
      <c r="W40" s="13"/>
      <c r="X40" s="13"/>
      <c r="Y40" s="13"/>
      <c r="Z40" s="16"/>
      <c r="AA40" s="16"/>
      <c r="AB40" s="16"/>
      <c r="AC40" s="16"/>
      <c r="AD40" s="16"/>
      <c r="AE40" s="17"/>
      <c r="AF40" s="17"/>
      <c r="AG40" s="17"/>
      <c r="AH40" s="17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</row>
    <row r="41" spans="1:79" ht="20.100000000000001" customHeight="1">
      <c r="A41" s="66"/>
      <c r="B41" s="526"/>
      <c r="C41" s="527"/>
      <c r="D41" s="527"/>
      <c r="E41" s="527"/>
      <c r="F41" s="527"/>
      <c r="G41" s="528"/>
      <c r="H41" s="66"/>
      <c r="I41" s="66"/>
      <c r="J41" s="66"/>
      <c r="K41" s="66"/>
      <c r="L41" s="66"/>
      <c r="M41" s="3"/>
      <c r="N41" s="20"/>
      <c r="O41" s="3"/>
      <c r="P41" s="3"/>
      <c r="Q41" s="16"/>
      <c r="R41" s="16"/>
      <c r="S41" s="16"/>
      <c r="T41" s="16"/>
      <c r="U41" s="13"/>
      <c r="V41" s="13"/>
      <c r="W41" s="13"/>
      <c r="X41" s="13"/>
      <c r="Y41" s="13"/>
      <c r="Z41" s="16"/>
      <c r="AA41" s="16"/>
      <c r="AB41" s="16"/>
      <c r="AC41" s="16"/>
      <c r="AD41" s="16"/>
      <c r="AE41" s="17"/>
      <c r="AF41" s="17"/>
      <c r="AG41" s="17"/>
      <c r="AH41" s="17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</row>
    <row r="42" spans="1:79" ht="33" customHeight="1">
      <c r="A42" s="66"/>
      <c r="B42" s="66"/>
      <c r="C42" s="66"/>
      <c r="D42" s="66"/>
      <c r="E42" s="66"/>
      <c r="F42" s="66"/>
      <c r="G42" s="303"/>
      <c r="H42" s="66"/>
      <c r="I42" s="66"/>
      <c r="J42" s="66"/>
      <c r="K42" s="66"/>
      <c r="L42" s="66"/>
      <c r="M42" s="3"/>
      <c r="N42" s="12"/>
      <c r="O42" s="3"/>
      <c r="P42" s="3"/>
      <c r="Q42" s="16"/>
      <c r="R42" s="16"/>
      <c r="S42" s="16"/>
      <c r="T42" s="16"/>
      <c r="U42" s="13"/>
      <c r="V42" s="13"/>
      <c r="W42" s="13"/>
      <c r="X42" s="13"/>
      <c r="Y42" s="13"/>
      <c r="Z42" s="16"/>
      <c r="AA42" s="16"/>
      <c r="AB42" s="16"/>
      <c r="AC42" s="16"/>
      <c r="AD42" s="16"/>
      <c r="AE42" s="17"/>
      <c r="AF42" s="17"/>
      <c r="AG42" s="17"/>
      <c r="AH42" s="17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</row>
    <row r="43" spans="1:79">
      <c r="A43" s="66"/>
      <c r="B43" s="66"/>
      <c r="C43" s="66"/>
      <c r="D43" s="66"/>
      <c r="E43" s="66"/>
      <c r="F43" s="66"/>
      <c r="G43" s="303"/>
      <c r="H43" s="66"/>
      <c r="I43" s="66"/>
      <c r="J43" s="66"/>
      <c r="K43" s="66"/>
      <c r="L43" s="66"/>
      <c r="M43" s="3"/>
      <c r="N43" s="12"/>
      <c r="O43" s="3"/>
      <c r="P43" s="3"/>
      <c r="Q43" s="16"/>
      <c r="R43" s="16"/>
      <c r="S43" s="16"/>
      <c r="T43" s="16"/>
      <c r="U43" s="13"/>
      <c r="V43" s="13"/>
      <c r="W43" s="13"/>
      <c r="X43" s="13"/>
      <c r="Y43" s="13"/>
      <c r="Z43" s="16"/>
      <c r="AA43" s="16"/>
      <c r="AB43" s="16"/>
      <c r="AC43" s="16"/>
      <c r="AD43" s="16"/>
      <c r="AE43" s="17"/>
      <c r="AF43" s="17"/>
      <c r="AG43" s="17"/>
      <c r="AH43" s="17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</row>
    <row r="44" spans="1:79" ht="21.75" customHeight="1">
      <c r="A44" s="66"/>
      <c r="B44" s="66"/>
      <c r="C44" s="66"/>
      <c r="D44" s="66"/>
      <c r="E44" s="66"/>
      <c r="F44" s="66"/>
      <c r="G44" s="304" t="str">
        <f>'Formulaire de commande 1'!O39</f>
        <v>Version 24.02.2022/gg</v>
      </c>
      <c r="H44" s="248"/>
      <c r="I44" s="305"/>
      <c r="J44" s="306"/>
      <c r="K44" s="66"/>
      <c r="L44" s="66"/>
      <c r="M44" s="3"/>
      <c r="N44" s="12"/>
      <c r="O44" s="12"/>
      <c r="P44" s="12"/>
      <c r="Q44" s="16"/>
      <c r="R44" s="16"/>
      <c r="S44" s="16"/>
      <c r="T44" s="16"/>
      <c r="U44" s="13"/>
      <c r="V44" s="13"/>
      <c r="W44" s="13"/>
      <c r="X44" s="13"/>
      <c r="Y44" s="13"/>
      <c r="Z44" s="16"/>
      <c r="AA44" s="16"/>
      <c r="AB44" s="16"/>
      <c r="AC44" s="16"/>
      <c r="AD44" s="16"/>
      <c r="AE44" s="17"/>
      <c r="AF44" s="17"/>
      <c r="AG44" s="17"/>
      <c r="AH44" s="17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</row>
    <row r="45" spans="1:79" ht="15.75">
      <c r="A45" s="30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12"/>
      <c r="O45" s="3"/>
      <c r="P45" s="385"/>
      <c r="Q45" s="16"/>
      <c r="R45" s="16"/>
      <c r="S45" s="16"/>
      <c r="T45" s="16"/>
      <c r="U45" s="13"/>
      <c r="V45" s="13"/>
      <c r="W45" s="13"/>
      <c r="X45" s="13"/>
      <c r="Y45" s="13"/>
      <c r="Z45" s="16"/>
      <c r="AA45" s="16"/>
      <c r="AB45" s="16"/>
      <c r="AC45" s="16"/>
      <c r="AD45" s="16"/>
      <c r="AE45" s="17"/>
      <c r="AF45" s="17"/>
      <c r="AG45" s="17"/>
      <c r="AH45" s="17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</row>
    <row r="46" spans="1:79" ht="15.75">
      <c r="A46" s="307"/>
      <c r="B46" s="308" t="str">
        <f>'Formulaire de commande 1'!B43</f>
        <v>Exemples :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309" t="s">
        <v>169</v>
      </c>
      <c r="O46" s="3"/>
      <c r="Q46" s="16"/>
      <c r="T46" s="457" t="s">
        <v>163</v>
      </c>
      <c r="U46" s="13"/>
      <c r="V46" s="13"/>
      <c r="W46" s="13"/>
      <c r="X46" s="13"/>
      <c r="Y46" s="13"/>
      <c r="Z46" s="16"/>
      <c r="AA46" s="16"/>
      <c r="AB46" s="16"/>
      <c r="AC46" s="16"/>
      <c r="AD46" s="16"/>
      <c r="AE46" s="17"/>
      <c r="AF46" s="17"/>
      <c r="AG46" s="17"/>
      <c r="AH46" s="17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</row>
    <row r="47" spans="1:79" ht="15" customHeight="1">
      <c r="A47" s="307"/>
      <c r="B47" s="310" t="s">
        <v>0</v>
      </c>
      <c r="C47" s="311" t="s">
        <v>135</v>
      </c>
      <c r="D47" s="312" t="s">
        <v>139</v>
      </c>
      <c r="E47" s="311" t="s">
        <v>140</v>
      </c>
      <c r="F47" s="311" t="s">
        <v>135</v>
      </c>
      <c r="G47" s="529" t="s">
        <v>156</v>
      </c>
      <c r="H47" s="529"/>
      <c r="I47" s="529"/>
      <c r="J47" s="311" t="s">
        <v>141</v>
      </c>
      <c r="K47" s="311" t="s">
        <v>141</v>
      </c>
      <c r="L47" s="313" t="s">
        <v>144</v>
      </c>
      <c r="M47" s="3"/>
      <c r="N47" s="12"/>
      <c r="O47" s="3"/>
      <c r="P47" s="3"/>
      <c r="Q47" s="16"/>
      <c r="R47" s="16"/>
      <c r="S47" s="16"/>
      <c r="T47" s="16"/>
      <c r="U47" s="13"/>
      <c r="V47" s="13"/>
      <c r="W47" s="13"/>
      <c r="X47" s="13"/>
      <c r="Y47" s="13"/>
      <c r="Z47" s="16"/>
      <c r="AA47" s="16"/>
      <c r="AB47" s="16"/>
      <c r="AC47" s="16"/>
      <c r="AD47" s="16"/>
      <c r="AE47" s="17"/>
      <c r="AF47" s="17"/>
      <c r="AG47" s="17"/>
      <c r="AH47" s="17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</row>
    <row r="48" spans="1:79" ht="15" customHeight="1">
      <c r="A48" s="307"/>
      <c r="B48" s="314"/>
      <c r="C48" s="315" t="s">
        <v>136</v>
      </c>
      <c r="D48" s="316" t="s">
        <v>54</v>
      </c>
      <c r="E48" s="315" t="s">
        <v>1</v>
      </c>
      <c r="F48" s="315" t="s">
        <v>88</v>
      </c>
      <c r="G48" s="317" t="str">
        <f>G21</f>
        <v>(toutes les cotes sont des cotes extérieures)</v>
      </c>
      <c r="H48" s="318"/>
      <c r="I48" s="319"/>
      <c r="J48" s="315" t="s">
        <v>142</v>
      </c>
      <c r="K48" s="316" t="s">
        <v>143</v>
      </c>
      <c r="L48" s="320" t="s">
        <v>2</v>
      </c>
      <c r="M48" s="3"/>
      <c r="N48" s="12"/>
      <c r="O48" s="3"/>
      <c r="P48" s="3"/>
      <c r="Q48" s="16"/>
      <c r="R48" s="16"/>
      <c r="S48" s="16"/>
      <c r="T48" s="16"/>
      <c r="U48" s="13"/>
      <c r="V48" s="13"/>
      <c r="W48" s="13"/>
      <c r="X48" s="13"/>
      <c r="Y48" s="13"/>
      <c r="Z48" s="16"/>
      <c r="AA48" s="16"/>
      <c r="AB48" s="16"/>
      <c r="AC48" s="16"/>
      <c r="AD48" s="16"/>
      <c r="AE48" s="17"/>
      <c r="AF48" s="17"/>
      <c r="AG48" s="17"/>
      <c r="AH48" s="17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</row>
    <row r="49" spans="1:79" ht="57.75" customHeight="1">
      <c r="A49" s="307"/>
      <c r="B49" s="321" t="s">
        <v>160</v>
      </c>
      <c r="C49" s="322">
        <v>3</v>
      </c>
      <c r="D49" s="322">
        <v>20</v>
      </c>
      <c r="E49" s="322" t="s">
        <v>8</v>
      </c>
      <c r="F49" s="381"/>
      <c r="G49" s="530"/>
      <c r="H49" s="531"/>
      <c r="I49" s="532"/>
      <c r="J49" s="323">
        <v>1.9</v>
      </c>
      <c r="K49" s="324">
        <v>5.7</v>
      </c>
      <c r="L49" s="325">
        <f>S119*K49</f>
        <v>0</v>
      </c>
      <c r="M49" s="3"/>
      <c r="N49" s="12"/>
      <c r="O49" s="3"/>
      <c r="P49" s="3"/>
      <c r="Q49" s="16"/>
      <c r="R49" s="16"/>
      <c r="S49" s="16"/>
      <c r="T49" s="16"/>
      <c r="U49" s="13"/>
      <c r="V49" s="13"/>
      <c r="W49" s="13"/>
      <c r="X49" s="13"/>
      <c r="Y49" s="13"/>
      <c r="Z49" s="16"/>
      <c r="AA49" s="16"/>
      <c r="AB49" s="16"/>
      <c r="AC49" s="16"/>
      <c r="AD49" s="16"/>
      <c r="AE49" s="17"/>
      <c r="AF49" s="17"/>
      <c r="AG49" s="17"/>
      <c r="AH49" s="17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</row>
    <row r="50" spans="1:79" ht="21" customHeight="1">
      <c r="A50" s="307"/>
      <c r="B50" s="326"/>
      <c r="C50" s="326"/>
      <c r="D50" s="326"/>
      <c r="E50" s="326"/>
      <c r="F50" s="326"/>
      <c r="G50" s="326"/>
      <c r="H50" s="326"/>
      <c r="I50" s="326"/>
      <c r="J50" s="327"/>
      <c r="K50" s="1"/>
      <c r="L50" s="1"/>
      <c r="M50" s="3"/>
      <c r="N50" s="12"/>
      <c r="O50" s="12"/>
      <c r="P50" s="12"/>
      <c r="Q50" s="13"/>
      <c r="R50" s="16"/>
      <c r="S50" s="16"/>
      <c r="T50" s="16"/>
      <c r="U50" s="13"/>
      <c r="V50" s="13"/>
      <c r="W50" s="13"/>
      <c r="X50" s="13"/>
      <c r="Y50" s="13"/>
      <c r="Z50" s="16"/>
      <c r="AA50" s="16"/>
      <c r="AB50" s="16"/>
      <c r="AC50" s="16"/>
      <c r="AD50" s="16"/>
      <c r="AE50" s="17"/>
      <c r="AF50" s="17"/>
      <c r="AG50" s="17"/>
      <c r="AH50" s="17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</row>
    <row r="51" spans="1:79" s="3" customFormat="1">
      <c r="A51" s="2"/>
      <c r="B51" s="461" t="s">
        <v>201</v>
      </c>
      <c r="C51" s="2"/>
      <c r="D51" s="2"/>
      <c r="E51" s="2"/>
      <c r="F51" s="2"/>
      <c r="G51" s="2"/>
      <c r="H51" s="2"/>
      <c r="I51" s="2"/>
      <c r="J51" s="2"/>
      <c r="K51" s="2"/>
      <c r="L51" s="2"/>
      <c r="U51" s="328"/>
      <c r="V51" s="328"/>
      <c r="W51" s="329"/>
      <c r="X51" s="330"/>
      <c r="Y51" s="330"/>
      <c r="Z51" s="331"/>
      <c r="AA51" s="331"/>
      <c r="AD51" s="16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3" customFormat="1" ht="31.5" customHeight="1">
      <c r="A52" s="2"/>
      <c r="B52" s="332" t="s">
        <v>160</v>
      </c>
      <c r="C52" s="333">
        <v>10</v>
      </c>
      <c r="D52" s="333">
        <v>20</v>
      </c>
      <c r="E52" s="334" t="str">
        <f>B75</f>
        <v>HNL BLS-100</v>
      </c>
      <c r="F52" s="382">
        <v>10</v>
      </c>
      <c r="G52" s="533"/>
      <c r="H52" s="534"/>
      <c r="I52" s="535"/>
      <c r="J52" s="335"/>
      <c r="K52" s="336">
        <f>J52*C52</f>
        <v>0</v>
      </c>
      <c r="L52" s="337">
        <v>0</v>
      </c>
      <c r="U52" s="328"/>
      <c r="V52" s="328"/>
      <c r="W52" s="329"/>
      <c r="X52" s="536"/>
      <c r="Y52" s="536"/>
      <c r="Z52" s="331"/>
      <c r="AA52" s="331"/>
      <c r="AD52" s="16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</row>
    <row r="53" spans="1:79" s="3" customFormat="1">
      <c r="A53" s="2"/>
      <c r="B53" s="2"/>
      <c r="C53" s="2"/>
      <c r="D53" s="2"/>
      <c r="E53" s="338"/>
      <c r="F53" s="338"/>
      <c r="G53" s="2"/>
      <c r="H53" s="2"/>
      <c r="I53" s="2"/>
      <c r="J53" s="2"/>
      <c r="K53" s="2"/>
      <c r="L53" s="2"/>
      <c r="AD53" s="16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s="3" customFormat="1">
      <c r="A54" s="2"/>
      <c r="K54" s="2"/>
      <c r="L54" s="2"/>
      <c r="AD54" s="16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</row>
    <row r="55" spans="1:79" s="3" customFormat="1">
      <c r="A55" s="2"/>
      <c r="K55" s="2"/>
      <c r="L55" s="2"/>
      <c r="AD55" s="16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</row>
    <row r="56" spans="1:79" s="3" customFormat="1">
      <c r="A56" s="2"/>
      <c r="K56" s="2"/>
      <c r="L56" s="2"/>
      <c r="AD56" s="16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</row>
    <row r="57" spans="1:79" s="3" customFormat="1">
      <c r="A57" s="2"/>
      <c r="K57" s="2"/>
      <c r="L57" s="2"/>
      <c r="AD57" s="16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</row>
    <row r="58" spans="1:79" s="3" customFormat="1">
      <c r="A58" s="2"/>
      <c r="K58" s="2"/>
      <c r="L58" s="2"/>
      <c r="AD58" s="16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</row>
    <row r="59" spans="1:79" s="3" customFormat="1">
      <c r="A59" s="2"/>
      <c r="K59" s="2"/>
      <c r="L59" s="2"/>
      <c r="AD59" s="16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</row>
    <row r="60" spans="1:79" s="3" customFormat="1">
      <c r="A60" s="2"/>
      <c r="K60" s="2"/>
      <c r="L60" s="2"/>
      <c r="AD60" s="16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</row>
    <row r="61" spans="1:79" s="3" customFormat="1">
      <c r="A61" s="2"/>
      <c r="K61" s="2"/>
      <c r="L61" s="2"/>
      <c r="AD61" s="16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</row>
    <row r="62" spans="1:79" s="3" customFormat="1" ht="15.75">
      <c r="A62" s="2"/>
      <c r="K62" s="2"/>
      <c r="L62" s="2"/>
      <c r="N62" s="309" t="s">
        <v>168</v>
      </c>
      <c r="P62" s="385" t="s">
        <v>93</v>
      </c>
      <c r="AD62" s="16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</row>
    <row r="63" spans="1:79" s="3" customFormat="1">
      <c r="A63" s="2"/>
      <c r="K63" s="2"/>
      <c r="L63" s="2"/>
      <c r="AD63" s="16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</row>
    <row r="64" spans="1:79" s="3" customFormat="1">
      <c r="A64" s="2"/>
      <c r="K64" s="2"/>
      <c r="L64" s="2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</row>
    <row r="65" spans="1:79" s="3" customFormat="1">
      <c r="A65" s="2"/>
      <c r="B65" s="4"/>
      <c r="C65" s="2"/>
      <c r="D65" s="4"/>
      <c r="E65" s="6"/>
      <c r="F65" s="6"/>
      <c r="G65" s="2"/>
      <c r="H65" s="4"/>
      <c r="I65" s="2"/>
      <c r="J65" s="5"/>
      <c r="K65" s="2"/>
      <c r="L65" s="2"/>
      <c r="N65" s="386" t="s">
        <v>164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</row>
    <row r="66" spans="1:79" s="3" customFormat="1">
      <c r="A66" s="2"/>
      <c r="B66" s="4"/>
      <c r="C66" s="2"/>
      <c r="D66" s="4"/>
      <c r="E66" s="6"/>
      <c r="F66" s="6"/>
      <c r="G66" s="2"/>
      <c r="H66" s="4"/>
      <c r="I66" s="2"/>
      <c r="J66" s="5"/>
      <c r="K66" s="2"/>
      <c r="L66" s="2"/>
      <c r="N66" s="13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</row>
    <row r="67" spans="1:79" s="3" customFormat="1">
      <c r="A67" s="2"/>
      <c r="B67" s="4"/>
      <c r="C67" s="2"/>
      <c r="D67" s="4"/>
      <c r="E67" s="6"/>
      <c r="F67" s="6"/>
      <c r="G67" s="2"/>
      <c r="H67" s="4"/>
      <c r="I67" s="2"/>
      <c r="J67" s="5"/>
      <c r="K67" s="2"/>
      <c r="L67" s="2"/>
      <c r="N67" s="13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</row>
    <row r="68" spans="1:79" s="3" customFormat="1" ht="15.75">
      <c r="A68" s="2"/>
      <c r="B68" s="383" t="s">
        <v>172</v>
      </c>
      <c r="C68" s="4"/>
      <c r="D68" s="4"/>
      <c r="E68" s="4"/>
      <c r="F68" s="4"/>
      <c r="G68" s="4"/>
      <c r="H68" s="4"/>
      <c r="I68" s="2"/>
      <c r="J68" s="2"/>
      <c r="K68" s="2"/>
      <c r="L68" s="2"/>
      <c r="N68" s="387" t="s">
        <v>165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</row>
    <row r="69" spans="1:79" s="3" customFormat="1">
      <c r="A69" s="2"/>
      <c r="B69" s="384" t="s">
        <v>24</v>
      </c>
      <c r="C69" s="4"/>
      <c r="D69" s="4"/>
      <c r="E69" s="4"/>
      <c r="F69" s="4"/>
      <c r="G69" s="4"/>
      <c r="H69" s="4"/>
      <c r="I69" s="2"/>
      <c r="J69" s="458" t="s">
        <v>28</v>
      </c>
      <c r="K69" s="2"/>
      <c r="L69" s="2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</row>
    <row r="70" spans="1:79" s="3" customFormat="1">
      <c r="A70" s="2"/>
      <c r="B70" s="384" t="s">
        <v>8</v>
      </c>
      <c r="C70" s="2"/>
      <c r="D70" s="4"/>
      <c r="E70" s="6" t="s">
        <v>173</v>
      </c>
      <c r="F70" s="6"/>
      <c r="G70" s="2"/>
      <c r="H70" s="4"/>
      <c r="I70" s="2"/>
      <c r="J70" s="2"/>
      <c r="K70" s="2"/>
      <c r="L70" s="2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</row>
    <row r="71" spans="1:79" s="3" customFormat="1">
      <c r="A71" s="2"/>
      <c r="B71" s="384" t="s">
        <v>10</v>
      </c>
      <c r="C71" s="2"/>
      <c r="D71" s="4"/>
      <c r="E71" s="6" t="s">
        <v>174</v>
      </c>
      <c r="F71" s="6"/>
      <c r="G71" s="2"/>
      <c r="H71" s="4"/>
      <c r="I71" s="2"/>
      <c r="J71" s="2"/>
      <c r="K71" s="2"/>
      <c r="L71" s="2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</row>
    <row r="72" spans="1:79" s="3" customFormat="1" ht="15.75">
      <c r="A72" s="2"/>
      <c r="B72" s="384" t="s">
        <v>219</v>
      </c>
      <c r="C72" s="2"/>
      <c r="D72" s="4"/>
      <c r="E72" s="6" t="s">
        <v>202</v>
      </c>
      <c r="F72" s="6"/>
      <c r="G72" s="2"/>
      <c r="H72" s="4"/>
      <c r="I72" s="2"/>
      <c r="J72" s="2"/>
      <c r="K72" s="2"/>
      <c r="L72" s="2"/>
      <c r="N72" s="309" t="s">
        <v>167</v>
      </c>
      <c r="P72" s="385" t="s">
        <v>166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</row>
    <row r="73" spans="1:79" s="3" customFormat="1">
      <c r="A73" s="2"/>
      <c r="B73" s="384" t="s">
        <v>46</v>
      </c>
      <c r="C73" s="2"/>
      <c r="D73" s="4"/>
      <c r="E73" s="6" t="s">
        <v>203</v>
      </c>
      <c r="F73" s="6"/>
      <c r="G73" s="2"/>
      <c r="H73" s="4"/>
      <c r="I73" s="2"/>
      <c r="J73" s="2"/>
      <c r="K73" s="2"/>
      <c r="L73" s="2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</row>
    <row r="74" spans="1:79" s="3" customFormat="1">
      <c r="A74" s="2"/>
      <c r="B74" s="384" t="s">
        <v>75</v>
      </c>
      <c r="C74" s="2"/>
      <c r="D74" s="4"/>
      <c r="E74" s="6" t="s">
        <v>204</v>
      </c>
      <c r="F74" s="6"/>
      <c r="G74" s="2"/>
      <c r="H74" s="4"/>
      <c r="I74" s="2"/>
      <c r="J74" s="2"/>
      <c r="K74" s="2"/>
      <c r="L74" s="2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</row>
    <row r="75" spans="1:79" s="3" customFormat="1">
      <c r="A75" s="2"/>
      <c r="B75" s="384" t="s">
        <v>12</v>
      </c>
      <c r="C75" s="2"/>
      <c r="D75" s="4"/>
      <c r="E75" s="6" t="s">
        <v>175</v>
      </c>
      <c r="F75" s="6"/>
      <c r="G75" s="2"/>
      <c r="H75" s="4"/>
      <c r="I75" s="2"/>
      <c r="J75" s="5">
        <v>1.2</v>
      </c>
      <c r="K75" s="2"/>
      <c r="L75" s="2"/>
      <c r="N75" s="388" t="s">
        <v>170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</row>
    <row r="76" spans="1:79" s="3" customFormat="1">
      <c r="A76" s="2"/>
      <c r="B76" s="384" t="s">
        <v>14</v>
      </c>
      <c r="C76" s="2"/>
      <c r="D76" s="4"/>
      <c r="E76" s="6" t="s">
        <v>176</v>
      </c>
      <c r="F76" s="6"/>
      <c r="G76" s="2"/>
      <c r="H76" s="4"/>
      <c r="I76" s="2"/>
      <c r="J76" s="5">
        <v>1.2</v>
      </c>
      <c r="K76" s="2"/>
      <c r="L76" s="2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</row>
    <row r="77" spans="1:79" s="3" customFormat="1">
      <c r="A77" s="2"/>
      <c r="B77" s="384" t="s">
        <v>17</v>
      </c>
      <c r="C77" s="2"/>
      <c r="D77" s="4"/>
      <c r="E77" s="6" t="s">
        <v>177</v>
      </c>
      <c r="F77" s="6"/>
      <c r="G77" s="2"/>
      <c r="H77" s="4"/>
      <c r="I77" s="2"/>
      <c r="J77" s="5">
        <v>1.2</v>
      </c>
      <c r="K77" s="2"/>
      <c r="L77" s="2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</row>
    <row r="78" spans="1:79" s="3" customFormat="1">
      <c r="A78" s="2"/>
      <c r="B78" s="384" t="s">
        <v>18</v>
      </c>
      <c r="C78" s="2"/>
      <c r="D78" s="4"/>
      <c r="E78" s="6" t="s">
        <v>178</v>
      </c>
      <c r="F78" s="6"/>
      <c r="G78" s="2"/>
      <c r="H78" s="4"/>
      <c r="I78" s="2"/>
      <c r="J78" s="5">
        <v>1.2</v>
      </c>
      <c r="K78" s="2"/>
      <c r="L78" s="2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</row>
    <row r="79" spans="1:79" s="3" customFormat="1">
      <c r="A79" s="2"/>
      <c r="B79" s="384" t="s">
        <v>19</v>
      </c>
      <c r="C79" s="2"/>
      <c r="D79" s="4"/>
      <c r="E79" s="6" t="s">
        <v>179</v>
      </c>
      <c r="F79" s="6"/>
      <c r="G79" s="2"/>
      <c r="H79" s="4"/>
      <c r="I79" s="2"/>
      <c r="J79" s="5">
        <v>1.2</v>
      </c>
      <c r="K79" s="2"/>
      <c r="L79" s="2"/>
      <c r="N79" s="386" t="s">
        <v>171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</row>
    <row r="80" spans="1:79" s="3" customFormat="1">
      <c r="A80" s="2"/>
      <c r="B80" s="384" t="s">
        <v>20</v>
      </c>
      <c r="C80" s="2"/>
      <c r="D80" s="4"/>
      <c r="E80" s="6" t="s">
        <v>180</v>
      </c>
      <c r="F80" s="6"/>
      <c r="G80" s="2"/>
      <c r="H80" s="4"/>
      <c r="I80" s="2"/>
      <c r="J80" s="5">
        <v>1.2</v>
      </c>
      <c r="K80" s="2"/>
      <c r="L80" s="2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</row>
    <row r="81" spans="1:79" s="3" customFormat="1">
      <c r="A81" s="2"/>
      <c r="B81" s="384" t="s">
        <v>82</v>
      </c>
      <c r="C81" s="2"/>
      <c r="D81" s="4"/>
      <c r="E81" s="6" t="s">
        <v>181</v>
      </c>
      <c r="F81" s="6"/>
      <c r="G81" s="2"/>
      <c r="H81" s="4"/>
      <c r="I81" s="2"/>
      <c r="J81" s="5">
        <v>1.2</v>
      </c>
      <c r="K81" s="2"/>
      <c r="L81" s="2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</row>
    <row r="82" spans="1:79" s="3" customFormat="1">
      <c r="A82" s="2"/>
      <c r="B82" s="384" t="s">
        <v>83</v>
      </c>
      <c r="C82" s="2"/>
      <c r="D82" s="4"/>
      <c r="E82" s="6" t="s">
        <v>182</v>
      </c>
      <c r="F82" s="6"/>
      <c r="G82" s="2"/>
      <c r="H82" s="4"/>
      <c r="I82" s="2"/>
      <c r="J82" s="5">
        <v>1.2</v>
      </c>
      <c r="K82" s="2"/>
      <c r="L82" s="2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</row>
    <row r="83" spans="1:79" s="3" customFormat="1" ht="15.75">
      <c r="A83" s="2"/>
      <c r="B83" s="384" t="s">
        <v>84</v>
      </c>
      <c r="C83" s="2"/>
      <c r="D83" s="4"/>
      <c r="E83" s="6" t="s">
        <v>183</v>
      </c>
      <c r="F83" s="6"/>
      <c r="G83" s="2"/>
      <c r="H83" s="4"/>
      <c r="I83" s="2"/>
      <c r="J83" s="5">
        <v>1.2</v>
      </c>
      <c r="K83" s="2"/>
      <c r="L83" s="2"/>
      <c r="N83" s="309"/>
      <c r="P83" s="389"/>
      <c r="Q83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</row>
    <row r="84" spans="1:79" s="3" customFormat="1">
      <c r="A84" s="2"/>
      <c r="B84" s="4"/>
      <c r="C84" s="2"/>
      <c r="D84" s="4"/>
      <c r="E84" s="6"/>
      <c r="F84" s="6"/>
      <c r="G84" s="2"/>
      <c r="H84" s="4"/>
      <c r="I84" s="2"/>
      <c r="J84" s="5"/>
      <c r="K84" s="2"/>
      <c r="L84" s="2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</row>
    <row r="85" spans="1:79" s="3" customFormat="1">
      <c r="A85" s="2"/>
      <c r="B85" s="4"/>
      <c r="C85" s="2"/>
      <c r="D85" s="4"/>
      <c r="E85" s="6"/>
      <c r="F85" s="6"/>
      <c r="G85" s="2"/>
      <c r="H85" s="4"/>
      <c r="I85" s="2"/>
      <c r="J85" s="5"/>
      <c r="K85" s="2"/>
      <c r="L85" s="2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</row>
    <row r="86" spans="1:79" s="3" customFormat="1" ht="12.75" customHeight="1">
      <c r="A86" s="2"/>
      <c r="B86" s="4"/>
      <c r="C86" s="2"/>
      <c r="D86" s="4"/>
      <c r="E86" s="6"/>
      <c r="F86" s="6"/>
      <c r="G86" s="2"/>
      <c r="H86" s="4"/>
      <c r="I86" s="2"/>
      <c r="J86" s="5"/>
      <c r="K86" s="2"/>
      <c r="L86" s="2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</row>
    <row r="87" spans="1:79" s="3" customFormat="1" ht="214.5" hidden="1" customHeight="1">
      <c r="A87" s="2"/>
      <c r="B87" s="4"/>
      <c r="C87" s="2"/>
      <c r="D87" s="4"/>
      <c r="E87" s="6"/>
      <c r="F87" s="6"/>
      <c r="G87" s="2"/>
      <c r="H87" s="4"/>
      <c r="I87" s="2"/>
      <c r="J87" s="5"/>
      <c r="K87" s="2"/>
      <c r="L87" s="2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</row>
    <row r="88" spans="1:79" s="3" customFormat="1" hidden="1">
      <c r="A88" s="2"/>
      <c r="B88" s="4"/>
      <c r="C88" s="2"/>
      <c r="D88" s="4"/>
      <c r="E88" s="6"/>
      <c r="F88" s="6"/>
      <c r="G88" s="2"/>
      <c r="H88" s="4"/>
      <c r="I88" s="2"/>
      <c r="J88" s="5"/>
      <c r="K88" s="2"/>
      <c r="L88" s="2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</row>
    <row r="89" spans="1:79" s="3" customFormat="1" hidden="1">
      <c r="A89" s="2"/>
      <c r="B89" s="4"/>
      <c r="C89" s="2"/>
      <c r="D89" s="4"/>
      <c r="E89" s="6"/>
      <c r="F89" s="6"/>
      <c r="G89" s="2"/>
      <c r="H89" s="4"/>
      <c r="I89" s="2"/>
      <c r="J89" s="5"/>
      <c r="K89" s="2"/>
      <c r="L89" s="2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</row>
    <row r="90" spans="1:79" s="3" customFormat="1" hidden="1">
      <c r="A90" s="2"/>
      <c r="B90" s="4"/>
      <c r="C90" s="2"/>
      <c r="D90" s="4"/>
      <c r="E90" s="6"/>
      <c r="F90" s="6"/>
      <c r="G90" s="2"/>
      <c r="H90" s="4"/>
      <c r="I90" s="2"/>
      <c r="J90" s="5"/>
      <c r="K90" s="2"/>
      <c r="L90" s="2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</row>
    <row r="91" spans="1:79" s="3" customFormat="1" hidden="1">
      <c r="A91" s="2"/>
      <c r="B91" s="4"/>
      <c r="C91" s="2"/>
      <c r="D91" s="4"/>
      <c r="E91" s="6"/>
      <c r="F91" s="6"/>
      <c r="G91" s="2"/>
      <c r="H91" s="4"/>
      <c r="I91" s="2"/>
      <c r="J91" s="5"/>
      <c r="K91" s="2"/>
      <c r="L91" s="2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</row>
    <row r="92" spans="1:79" s="3" customFormat="1" hidden="1">
      <c r="A92" s="2"/>
      <c r="B92" s="4"/>
      <c r="C92" s="2"/>
      <c r="D92" s="4"/>
      <c r="E92" s="6"/>
      <c r="F92" s="6"/>
      <c r="G92" s="2"/>
      <c r="H92" s="4"/>
      <c r="I92" s="2"/>
      <c r="J92" s="5"/>
      <c r="K92" s="2"/>
      <c r="L92" s="2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</row>
    <row r="93" spans="1:79" s="3" customFormat="1" hidden="1">
      <c r="A93" s="2"/>
      <c r="B93" s="4"/>
      <c r="C93" s="2"/>
      <c r="D93" s="4"/>
      <c r="E93" s="6"/>
      <c r="F93" s="6"/>
      <c r="G93" s="2"/>
      <c r="H93" s="4"/>
      <c r="I93" s="2"/>
      <c r="J93" s="5"/>
      <c r="K93" s="2"/>
      <c r="L93" s="2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</row>
    <row r="94" spans="1:79" s="3" customFormat="1" hidden="1">
      <c r="A94" s="2"/>
      <c r="B94" s="4"/>
      <c r="C94" s="2"/>
      <c r="D94" s="4"/>
      <c r="E94" s="6"/>
      <c r="F94" s="6"/>
      <c r="G94" s="2"/>
      <c r="H94" s="4"/>
      <c r="I94" s="2"/>
      <c r="J94" s="5"/>
      <c r="K94" s="2"/>
      <c r="L94" s="2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</row>
    <row r="95" spans="1:79" s="3" customFormat="1" hidden="1">
      <c r="A95" s="2"/>
      <c r="B95" s="4"/>
      <c r="C95" s="2"/>
      <c r="D95" s="4"/>
      <c r="E95" s="6"/>
      <c r="F95" s="6"/>
      <c r="G95" s="2"/>
      <c r="H95" s="4"/>
      <c r="I95" s="2"/>
      <c r="J95" s="5"/>
      <c r="K95" s="2"/>
      <c r="L95" s="2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</row>
    <row r="96" spans="1:79" s="3" customFormat="1" hidden="1">
      <c r="A96" s="2"/>
      <c r="B96" s="4"/>
      <c r="C96" s="2"/>
      <c r="D96" s="4"/>
      <c r="E96" s="6"/>
      <c r="F96" s="6"/>
      <c r="G96" s="2"/>
      <c r="H96" s="4"/>
      <c r="I96" s="2"/>
      <c r="J96" s="5"/>
      <c r="K96" s="2"/>
      <c r="L96" s="2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</row>
    <row r="97" spans="1:79" s="3" customFormat="1" hidden="1">
      <c r="A97" s="2"/>
      <c r="B97" s="4"/>
      <c r="C97" s="2"/>
      <c r="D97" s="4"/>
      <c r="E97" s="6"/>
      <c r="F97" s="6"/>
      <c r="G97" s="2"/>
      <c r="H97" s="4"/>
      <c r="I97" s="2"/>
      <c r="J97" s="5"/>
      <c r="K97" s="2"/>
      <c r="L97" s="2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</row>
    <row r="98" spans="1:79" s="3" customFormat="1" hidden="1">
      <c r="A98" s="2"/>
      <c r="B98" s="4"/>
      <c r="C98" s="2"/>
      <c r="D98" s="4"/>
      <c r="E98" s="6"/>
      <c r="F98" s="6"/>
      <c r="G98" s="2"/>
      <c r="H98" s="4"/>
      <c r="I98" s="2"/>
      <c r="J98" s="5"/>
      <c r="K98" s="2"/>
      <c r="L98" s="2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</row>
    <row r="99" spans="1:79" s="3" customFormat="1" hidden="1">
      <c r="A99" s="2"/>
      <c r="B99" s="4"/>
      <c r="C99" s="2"/>
      <c r="D99" s="4"/>
      <c r="E99" s="6"/>
      <c r="F99" s="6"/>
      <c r="G99" s="2"/>
      <c r="H99" s="4"/>
      <c r="I99" s="2"/>
      <c r="J99" s="5"/>
      <c r="K99" s="2"/>
      <c r="L99" s="2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</row>
    <row r="100" spans="1:79" s="3" customFormat="1" hidden="1">
      <c r="A100" s="2"/>
      <c r="B100" s="4"/>
      <c r="C100" s="2"/>
      <c r="D100" s="4"/>
      <c r="E100" s="6"/>
      <c r="F100" s="6"/>
      <c r="G100" s="2"/>
      <c r="H100" s="4"/>
      <c r="I100" s="2"/>
      <c r="J100" s="5"/>
      <c r="K100" s="2"/>
      <c r="L100" s="2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</row>
    <row r="101" spans="1:79" s="3" customFormat="1" hidden="1">
      <c r="A101" s="2"/>
      <c r="B101" s="4"/>
      <c r="C101" s="2"/>
      <c r="D101" s="4"/>
      <c r="E101" s="6"/>
      <c r="F101" s="6"/>
      <c r="G101" s="2"/>
      <c r="H101" s="4"/>
      <c r="I101" s="2"/>
      <c r="J101" s="5"/>
      <c r="K101" s="2"/>
      <c r="L101" s="2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</row>
    <row r="102" spans="1:79" s="3" customFormat="1" hidden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</row>
    <row r="103" spans="1:79" s="3" customFormat="1" hidden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</row>
    <row r="104" spans="1:79" s="3" customFormat="1" hidden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</row>
    <row r="105" spans="1:79" s="3" customFormat="1" hidden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</row>
    <row r="106" spans="1:79" s="3" customFormat="1" hidden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Q106" s="339"/>
      <c r="R106" s="339"/>
      <c r="S106" s="339" t="s">
        <v>94</v>
      </c>
      <c r="T106" s="339" t="s">
        <v>95</v>
      </c>
      <c r="U106" s="339" t="s">
        <v>96</v>
      </c>
      <c r="V106" s="339"/>
      <c r="W106" s="339" t="s">
        <v>97</v>
      </c>
      <c r="X106" s="339" t="s">
        <v>98</v>
      </c>
      <c r="Y106" s="339" t="s">
        <v>99</v>
      </c>
      <c r="Z106" s="340" t="s">
        <v>100</v>
      </c>
      <c r="AA106" s="340" t="s">
        <v>101</v>
      </c>
      <c r="AB106" s="340" t="s">
        <v>102</v>
      </c>
      <c r="AC106" s="340" t="s">
        <v>103</v>
      </c>
      <c r="AD106" s="16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</row>
    <row r="107" spans="1:79" s="3" customFormat="1" hidden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Q107" s="339">
        <v>12</v>
      </c>
      <c r="R107" s="341">
        <v>0.88800000000000001</v>
      </c>
      <c r="S107" s="339">
        <f t="shared" ref="S107:S118" si="14">IF($D$22=$Q107,$R107,0)</f>
        <v>0</v>
      </c>
      <c r="T107" s="339">
        <f t="shared" ref="T107:T118" si="15">IF($D$23=$Q107,$R107,0)</f>
        <v>0</v>
      </c>
      <c r="U107" s="339">
        <f t="shared" ref="U107:U118" si="16">IF($D$24=$Q107,$R107,0)</f>
        <v>0</v>
      </c>
      <c r="V107" s="339"/>
      <c r="W107" s="339">
        <f t="shared" ref="W107:W118" si="17">IF($D$25=$Q107,$R107,0)</f>
        <v>0</v>
      </c>
      <c r="X107" s="339">
        <f t="shared" ref="X107:X118" si="18">IF($D$26=$Q107,$R107,0)</f>
        <v>0</v>
      </c>
      <c r="Y107" s="339">
        <f t="shared" ref="Y107:Y118" si="19">IF($D$27=$Q107,$R107,0)</f>
        <v>0</v>
      </c>
      <c r="Z107" s="340">
        <f t="shared" ref="Z107:Z118" si="20">IF($D$28=$Q107,$R107,0)</f>
        <v>0</v>
      </c>
      <c r="AA107" s="340">
        <f t="shared" ref="AA107:AA118" si="21">IF($D$29=$Q107,$R107,0)</f>
        <v>0</v>
      </c>
      <c r="AB107" s="340">
        <f t="shared" ref="AB107:AB118" si="22">IF($D$30=$Q107,$R107,0)</f>
        <v>0</v>
      </c>
      <c r="AC107" s="340">
        <f t="shared" ref="AC107:AC118" si="23">IF($D$31=$Q107,$R107,0)</f>
        <v>0</v>
      </c>
      <c r="AD107" s="16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</row>
    <row r="108" spans="1:79" s="3" customFormat="1" hidden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Q108" s="339">
        <v>14</v>
      </c>
      <c r="R108" s="341">
        <v>1.21</v>
      </c>
      <c r="S108" s="339">
        <f t="shared" si="14"/>
        <v>0</v>
      </c>
      <c r="T108" s="339">
        <f t="shared" si="15"/>
        <v>0</v>
      </c>
      <c r="U108" s="339">
        <f t="shared" si="16"/>
        <v>0</v>
      </c>
      <c r="V108" s="339"/>
      <c r="W108" s="339">
        <f t="shared" si="17"/>
        <v>0</v>
      </c>
      <c r="X108" s="339">
        <f t="shared" si="18"/>
        <v>0</v>
      </c>
      <c r="Y108" s="339">
        <f t="shared" si="19"/>
        <v>0</v>
      </c>
      <c r="Z108" s="340">
        <f t="shared" si="20"/>
        <v>0</v>
      </c>
      <c r="AA108" s="340">
        <f t="shared" si="21"/>
        <v>0</v>
      </c>
      <c r="AB108" s="340">
        <f t="shared" si="22"/>
        <v>0</v>
      </c>
      <c r="AC108" s="340">
        <f t="shared" si="23"/>
        <v>0</v>
      </c>
      <c r="AD108" s="16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</row>
    <row r="109" spans="1:79" s="3" customFormat="1" hidden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Q109" s="339">
        <v>16</v>
      </c>
      <c r="R109" s="341">
        <v>1.58</v>
      </c>
      <c r="S109" s="339">
        <f t="shared" si="14"/>
        <v>0</v>
      </c>
      <c r="T109" s="339">
        <f t="shared" si="15"/>
        <v>0</v>
      </c>
      <c r="U109" s="339">
        <f t="shared" si="16"/>
        <v>0</v>
      </c>
      <c r="V109" s="339"/>
      <c r="W109" s="339">
        <f t="shared" si="17"/>
        <v>0</v>
      </c>
      <c r="X109" s="339">
        <f t="shared" si="18"/>
        <v>0</v>
      </c>
      <c r="Y109" s="339">
        <f t="shared" si="19"/>
        <v>0</v>
      </c>
      <c r="Z109" s="340">
        <f t="shared" si="20"/>
        <v>0</v>
      </c>
      <c r="AA109" s="340">
        <f t="shared" si="21"/>
        <v>0</v>
      </c>
      <c r="AB109" s="340">
        <f t="shared" si="22"/>
        <v>0</v>
      </c>
      <c r="AC109" s="340">
        <f t="shared" si="23"/>
        <v>0</v>
      </c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</row>
    <row r="110" spans="1:79" s="3" customFormat="1" hidden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Q110" s="339">
        <v>18</v>
      </c>
      <c r="R110" s="341">
        <v>2</v>
      </c>
      <c r="S110" s="339">
        <f t="shared" si="14"/>
        <v>0</v>
      </c>
      <c r="T110" s="339">
        <f t="shared" si="15"/>
        <v>0</v>
      </c>
      <c r="U110" s="339">
        <f t="shared" si="16"/>
        <v>0</v>
      </c>
      <c r="V110" s="339"/>
      <c r="W110" s="339">
        <f t="shared" si="17"/>
        <v>0</v>
      </c>
      <c r="X110" s="339">
        <f t="shared" si="18"/>
        <v>0</v>
      </c>
      <c r="Y110" s="339">
        <f t="shared" si="19"/>
        <v>0</v>
      </c>
      <c r="Z110" s="340">
        <f t="shared" si="20"/>
        <v>0</v>
      </c>
      <c r="AA110" s="340">
        <f t="shared" si="21"/>
        <v>0</v>
      </c>
      <c r="AB110" s="340">
        <f t="shared" si="22"/>
        <v>0</v>
      </c>
      <c r="AC110" s="340">
        <f t="shared" si="23"/>
        <v>0</v>
      </c>
      <c r="AD110" s="16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</row>
    <row r="111" spans="1:79" s="3" customFormat="1" hidden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Q111" s="339">
        <v>20</v>
      </c>
      <c r="R111" s="341">
        <v>2.4700000000000002</v>
      </c>
      <c r="S111" s="339">
        <f t="shared" si="14"/>
        <v>0</v>
      </c>
      <c r="T111" s="339">
        <f t="shared" si="15"/>
        <v>0</v>
      </c>
      <c r="U111" s="339">
        <f t="shared" si="16"/>
        <v>0</v>
      </c>
      <c r="V111" s="339"/>
      <c r="W111" s="339">
        <f t="shared" si="17"/>
        <v>0</v>
      </c>
      <c r="X111" s="339">
        <f t="shared" si="18"/>
        <v>0</v>
      </c>
      <c r="Y111" s="339">
        <f t="shared" si="19"/>
        <v>0</v>
      </c>
      <c r="Z111" s="340">
        <f t="shared" si="20"/>
        <v>0</v>
      </c>
      <c r="AA111" s="340">
        <f t="shared" si="21"/>
        <v>0</v>
      </c>
      <c r="AB111" s="340">
        <f t="shared" si="22"/>
        <v>0</v>
      </c>
      <c r="AC111" s="340">
        <f t="shared" si="23"/>
        <v>0</v>
      </c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</row>
    <row r="112" spans="1:79" s="3" customFormat="1" hidden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Q112" s="339">
        <v>22</v>
      </c>
      <c r="R112" s="341">
        <v>2.98</v>
      </c>
      <c r="S112" s="339">
        <f t="shared" si="14"/>
        <v>0</v>
      </c>
      <c r="T112" s="339">
        <f t="shared" si="15"/>
        <v>0</v>
      </c>
      <c r="U112" s="339">
        <f t="shared" si="16"/>
        <v>0</v>
      </c>
      <c r="V112" s="339"/>
      <c r="W112" s="339">
        <f t="shared" si="17"/>
        <v>0</v>
      </c>
      <c r="X112" s="339">
        <f t="shared" si="18"/>
        <v>0</v>
      </c>
      <c r="Y112" s="339">
        <f t="shared" si="19"/>
        <v>0</v>
      </c>
      <c r="Z112" s="340">
        <f t="shared" si="20"/>
        <v>0</v>
      </c>
      <c r="AA112" s="340">
        <f t="shared" si="21"/>
        <v>0</v>
      </c>
      <c r="AB112" s="340">
        <f t="shared" si="22"/>
        <v>0</v>
      </c>
      <c r="AC112" s="340">
        <f t="shared" si="23"/>
        <v>0</v>
      </c>
      <c r="AD112" s="16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</row>
    <row r="113" spans="1:79" s="3" customFormat="1" hidden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Q113" s="339">
        <v>25</v>
      </c>
      <c r="R113" s="341">
        <v>3.8530000000000002</v>
      </c>
      <c r="S113" s="339">
        <f t="shared" si="14"/>
        <v>0</v>
      </c>
      <c r="T113" s="339">
        <f t="shared" si="15"/>
        <v>0</v>
      </c>
      <c r="U113" s="339">
        <f t="shared" si="16"/>
        <v>0</v>
      </c>
      <c r="V113" s="339"/>
      <c r="W113" s="339">
        <f t="shared" si="17"/>
        <v>0</v>
      </c>
      <c r="X113" s="339">
        <f t="shared" si="18"/>
        <v>0</v>
      </c>
      <c r="Y113" s="339">
        <f t="shared" si="19"/>
        <v>0</v>
      </c>
      <c r="Z113" s="340">
        <f t="shared" si="20"/>
        <v>0</v>
      </c>
      <c r="AA113" s="340">
        <f t="shared" si="21"/>
        <v>0</v>
      </c>
      <c r="AB113" s="340">
        <f t="shared" si="22"/>
        <v>0</v>
      </c>
      <c r="AC113" s="340">
        <f t="shared" si="23"/>
        <v>0</v>
      </c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</row>
    <row r="114" spans="1:79" s="3" customFormat="1" hidden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Q114" s="339">
        <v>26</v>
      </c>
      <c r="R114" s="341">
        <v>4.17</v>
      </c>
      <c r="S114" s="339">
        <f t="shared" si="14"/>
        <v>0</v>
      </c>
      <c r="T114" s="339">
        <f t="shared" si="15"/>
        <v>0</v>
      </c>
      <c r="U114" s="339">
        <f t="shared" si="16"/>
        <v>0</v>
      </c>
      <c r="V114" s="339"/>
      <c r="W114" s="339">
        <f t="shared" si="17"/>
        <v>0</v>
      </c>
      <c r="X114" s="339">
        <f t="shared" si="18"/>
        <v>0</v>
      </c>
      <c r="Y114" s="339">
        <f t="shared" si="19"/>
        <v>0</v>
      </c>
      <c r="Z114" s="340">
        <f t="shared" si="20"/>
        <v>0</v>
      </c>
      <c r="AA114" s="340">
        <f t="shared" si="21"/>
        <v>0</v>
      </c>
      <c r="AB114" s="340">
        <f t="shared" si="22"/>
        <v>0</v>
      </c>
      <c r="AC114" s="340">
        <f t="shared" si="23"/>
        <v>0</v>
      </c>
      <c r="AD114" s="16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</row>
    <row r="115" spans="1:79" s="3" customFormat="1" hidden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Q115" s="339">
        <v>30</v>
      </c>
      <c r="R115" s="341">
        <v>5.55</v>
      </c>
      <c r="S115" s="339">
        <f t="shared" si="14"/>
        <v>0</v>
      </c>
      <c r="T115" s="339">
        <f t="shared" si="15"/>
        <v>0</v>
      </c>
      <c r="U115" s="339">
        <f t="shared" si="16"/>
        <v>0</v>
      </c>
      <c r="V115" s="339"/>
      <c r="W115" s="339">
        <f t="shared" si="17"/>
        <v>0</v>
      </c>
      <c r="X115" s="339">
        <f t="shared" si="18"/>
        <v>0</v>
      </c>
      <c r="Y115" s="339">
        <f t="shared" si="19"/>
        <v>0</v>
      </c>
      <c r="Z115" s="340">
        <f t="shared" si="20"/>
        <v>0</v>
      </c>
      <c r="AA115" s="340">
        <f t="shared" si="21"/>
        <v>0</v>
      </c>
      <c r="AB115" s="340">
        <f t="shared" si="22"/>
        <v>0</v>
      </c>
      <c r="AC115" s="340">
        <f t="shared" si="23"/>
        <v>0</v>
      </c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</row>
    <row r="116" spans="1:79" s="3" customFormat="1" hidden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Q116" s="339">
        <v>32</v>
      </c>
      <c r="R116" s="341">
        <v>6.3129999999999997</v>
      </c>
      <c r="S116" s="339">
        <f t="shared" si="14"/>
        <v>0</v>
      </c>
      <c r="T116" s="339">
        <f t="shared" si="15"/>
        <v>0</v>
      </c>
      <c r="U116" s="339">
        <f t="shared" si="16"/>
        <v>0</v>
      </c>
      <c r="V116" s="339"/>
      <c r="W116" s="339">
        <f t="shared" si="17"/>
        <v>0</v>
      </c>
      <c r="X116" s="339">
        <f t="shared" si="18"/>
        <v>0</v>
      </c>
      <c r="Y116" s="339">
        <f t="shared" si="19"/>
        <v>0</v>
      </c>
      <c r="Z116" s="340">
        <f t="shared" si="20"/>
        <v>0</v>
      </c>
      <c r="AA116" s="340">
        <f t="shared" si="21"/>
        <v>0</v>
      </c>
      <c r="AB116" s="340">
        <f t="shared" si="22"/>
        <v>0</v>
      </c>
      <c r="AC116" s="340">
        <f t="shared" si="23"/>
        <v>0</v>
      </c>
      <c r="AD116" s="16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</row>
    <row r="117" spans="1:79" s="3" customFormat="1" hidden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Q117" s="342">
        <v>34</v>
      </c>
      <c r="R117" s="343">
        <v>7.13</v>
      </c>
      <c r="S117" s="342">
        <f t="shared" si="14"/>
        <v>0</v>
      </c>
      <c r="T117" s="342">
        <f t="shared" si="15"/>
        <v>0</v>
      </c>
      <c r="U117" s="342">
        <f t="shared" si="16"/>
        <v>0</v>
      </c>
      <c r="V117" s="342"/>
      <c r="W117" s="342">
        <f t="shared" si="17"/>
        <v>0</v>
      </c>
      <c r="X117" s="342">
        <f t="shared" si="18"/>
        <v>0</v>
      </c>
      <c r="Y117" s="342">
        <f t="shared" si="19"/>
        <v>0</v>
      </c>
      <c r="Z117" s="344">
        <f t="shared" si="20"/>
        <v>0</v>
      </c>
      <c r="AA117" s="344">
        <f t="shared" si="21"/>
        <v>0</v>
      </c>
      <c r="AB117" s="344">
        <f t="shared" si="22"/>
        <v>0</v>
      </c>
      <c r="AC117" s="344">
        <f t="shared" si="23"/>
        <v>0</v>
      </c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</row>
    <row r="118" spans="1:79" s="3" customFormat="1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Q118" s="342">
        <v>40</v>
      </c>
      <c r="R118" s="343">
        <v>9.8699999999999992</v>
      </c>
      <c r="S118" s="342">
        <f t="shared" si="14"/>
        <v>0</v>
      </c>
      <c r="T118" s="342">
        <f t="shared" si="15"/>
        <v>0</v>
      </c>
      <c r="U118" s="342">
        <f t="shared" si="16"/>
        <v>0</v>
      </c>
      <c r="V118" s="342"/>
      <c r="W118" s="342">
        <f t="shared" si="17"/>
        <v>0</v>
      </c>
      <c r="X118" s="342">
        <f t="shared" si="18"/>
        <v>0</v>
      </c>
      <c r="Y118" s="342">
        <f t="shared" si="19"/>
        <v>0</v>
      </c>
      <c r="Z118" s="344">
        <f t="shared" si="20"/>
        <v>0</v>
      </c>
      <c r="AA118" s="344">
        <f t="shared" si="21"/>
        <v>0</v>
      </c>
      <c r="AB118" s="344">
        <f t="shared" si="22"/>
        <v>0</v>
      </c>
      <c r="AC118" s="344">
        <f t="shared" si="23"/>
        <v>0</v>
      </c>
      <c r="AD118" s="16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</row>
    <row r="119" spans="1:79" s="3" customFormat="1" hidden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Q119" s="16"/>
      <c r="R119" s="16"/>
      <c r="S119" s="331">
        <f>SUM(S107:S118)</f>
        <v>0</v>
      </c>
      <c r="T119" s="331">
        <f t="shared" ref="T119:AC119" si="24">SUM(T107:T118)</f>
        <v>0</v>
      </c>
      <c r="U119" s="331">
        <f t="shared" si="24"/>
        <v>0</v>
      </c>
      <c r="V119" s="331"/>
      <c r="W119" s="331">
        <f t="shared" si="24"/>
        <v>0</v>
      </c>
      <c r="X119" s="331">
        <f t="shared" si="24"/>
        <v>0</v>
      </c>
      <c r="Y119" s="331">
        <f t="shared" si="24"/>
        <v>0</v>
      </c>
      <c r="Z119" s="331">
        <f t="shared" si="24"/>
        <v>0</v>
      </c>
      <c r="AA119" s="331">
        <f t="shared" si="24"/>
        <v>0</v>
      </c>
      <c r="AB119" s="331">
        <f t="shared" si="24"/>
        <v>0</v>
      </c>
      <c r="AC119" s="331">
        <f t="shared" si="24"/>
        <v>0</v>
      </c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</row>
    <row r="120" spans="1:79" s="3" customFormat="1" hidden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</row>
    <row r="121" spans="1:79" s="3" customFormat="1" hidden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</row>
    <row r="122" spans="1:79" s="3" customFormat="1" ht="16.5" hidden="1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Q122" s="16"/>
      <c r="R122" s="16"/>
      <c r="S122" s="16"/>
      <c r="T122" s="16"/>
      <c r="U122" s="345" t="s">
        <v>133</v>
      </c>
      <c r="V122" s="345"/>
      <c r="W122" s="345" t="s">
        <v>184</v>
      </c>
      <c r="X122" s="345" t="s">
        <v>185</v>
      </c>
      <c r="Y122" s="16"/>
      <c r="Z122" s="16"/>
      <c r="AA122" s="16"/>
      <c r="AB122" s="16"/>
      <c r="AC122" s="16"/>
      <c r="AD122" s="16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</row>
    <row r="123" spans="1:79" s="3" customFormat="1" ht="21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Q123" s="16"/>
      <c r="R123" s="16"/>
      <c r="S123" s="16"/>
      <c r="T123" s="16"/>
      <c r="U123" s="346" t="s">
        <v>30</v>
      </c>
      <c r="V123" s="347"/>
      <c r="W123" s="348" t="s">
        <v>34</v>
      </c>
      <c r="X123" s="349" t="s">
        <v>29</v>
      </c>
      <c r="Y123" s="349"/>
      <c r="Z123" s="350"/>
      <c r="AA123" s="351"/>
      <c r="AB123" s="16"/>
      <c r="AC123" s="16"/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</row>
    <row r="124" spans="1:79" s="3" customFormat="1" ht="15.75" hidden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Q124" s="16"/>
      <c r="R124" s="16"/>
      <c r="S124" s="16"/>
      <c r="T124" s="16"/>
      <c r="U124" s="352" t="s">
        <v>31</v>
      </c>
      <c r="V124" s="353"/>
      <c r="W124" s="354" t="s">
        <v>3</v>
      </c>
      <c r="X124" s="330" t="s">
        <v>186</v>
      </c>
      <c r="Y124" s="330"/>
      <c r="Z124" s="331"/>
      <c r="AA124" s="355"/>
      <c r="AB124" s="16"/>
      <c r="AC124" s="16"/>
      <c r="AD124" s="16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</row>
    <row r="125" spans="1:79" s="3" customFormat="1" ht="30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Q125" s="16"/>
      <c r="R125" s="16"/>
      <c r="S125" s="16"/>
      <c r="T125" s="16"/>
      <c r="U125" s="352" t="s">
        <v>26</v>
      </c>
      <c r="V125" s="353"/>
      <c r="W125" s="354" t="s">
        <v>4</v>
      </c>
      <c r="X125" s="330" t="s">
        <v>190</v>
      </c>
      <c r="Y125" s="330"/>
      <c r="Z125" s="331"/>
      <c r="AA125" s="355"/>
      <c r="AB125" s="16"/>
      <c r="AC125" s="16"/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</row>
    <row r="126" spans="1:79" s="3" customFormat="1" ht="30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Q126" s="16"/>
      <c r="R126" s="16"/>
      <c r="S126" s="16"/>
      <c r="T126" s="16"/>
      <c r="U126" s="352" t="s">
        <v>6</v>
      </c>
      <c r="V126" s="353"/>
      <c r="W126" s="354" t="s">
        <v>27</v>
      </c>
      <c r="X126" s="330" t="s">
        <v>188</v>
      </c>
      <c r="Y126" s="330"/>
      <c r="Z126" s="331"/>
      <c r="AA126" s="355"/>
      <c r="AB126" s="16"/>
      <c r="AC126" s="16"/>
      <c r="AD126" s="16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</row>
    <row r="127" spans="1:79" s="3" customFormat="1" ht="15.75" hidden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Q127" s="16"/>
      <c r="R127" s="16"/>
      <c r="S127" s="16"/>
      <c r="T127" s="16"/>
      <c r="U127" s="352" t="s">
        <v>32</v>
      </c>
      <c r="V127" s="353"/>
      <c r="W127" s="354" t="s">
        <v>27</v>
      </c>
      <c r="X127" s="329" t="s">
        <v>189</v>
      </c>
      <c r="Y127" s="329"/>
      <c r="Z127" s="330"/>
      <c r="AA127" s="356"/>
      <c r="AB127" s="16"/>
      <c r="AC127" s="16"/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</row>
    <row r="128" spans="1:79" s="3" customFormat="1" ht="16.5" hidden="1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Q128" s="16"/>
      <c r="R128" s="16"/>
      <c r="S128" s="16"/>
      <c r="T128" s="16"/>
      <c r="U128" s="357" t="s">
        <v>33</v>
      </c>
      <c r="V128" s="353"/>
      <c r="W128" s="358" t="s">
        <v>27</v>
      </c>
      <c r="X128" s="522" t="s">
        <v>187</v>
      </c>
      <c r="Y128" s="522"/>
      <c r="Z128" s="331"/>
      <c r="AA128" s="355"/>
      <c r="AB128" s="16"/>
      <c r="AC128" s="16"/>
      <c r="AD128" s="16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</row>
    <row r="129" spans="1:79" s="3" customFormat="1" ht="30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Q129" s="16"/>
      <c r="R129" s="16"/>
      <c r="S129" s="16"/>
      <c r="T129" s="16"/>
      <c r="V129" s="417"/>
      <c r="Z129" s="418"/>
      <c r="AA129" s="418"/>
      <c r="AB129" s="16"/>
      <c r="AC129" s="16"/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</row>
    <row r="130" spans="1:79" s="3" customFormat="1" hidden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Q130" s="16"/>
      <c r="R130" s="16"/>
      <c r="S130" s="16"/>
      <c r="T130" s="16"/>
      <c r="AB130" s="16"/>
      <c r="AC130" s="16"/>
      <c r="AD130" s="16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</row>
    <row r="131" spans="1:79" s="3" customFormat="1" hidden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Q131" s="16"/>
      <c r="R131" s="16"/>
      <c r="S131" s="16"/>
      <c r="T131" s="16"/>
      <c r="AB131" s="16"/>
      <c r="AC131" s="16"/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</row>
    <row r="132" spans="1:79" s="3" customFormat="1" hidden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Q132" s="16"/>
      <c r="R132" s="16"/>
      <c r="S132" s="16"/>
      <c r="T132" s="16"/>
      <c r="AB132" s="16"/>
      <c r="AC132" s="16"/>
      <c r="AD132" s="16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</row>
    <row r="133" spans="1:79" s="3" customFormat="1" hidden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</row>
    <row r="134" spans="1:79" s="3" customFormat="1" hidden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</row>
    <row r="135" spans="1:79" s="3" customFormat="1" hidden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</row>
    <row r="136" spans="1:79" s="3" customFormat="1" hidden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</row>
    <row r="137" spans="1:79" s="3" customFormat="1" hidden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</row>
    <row r="138" spans="1:79" s="3" customFormat="1" hidden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</row>
    <row r="139" spans="1:79" s="3" customFormat="1" hidden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</row>
    <row r="140" spans="1:79" s="3" customFormat="1" hidden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</row>
    <row r="141" spans="1:79" s="3" customFormat="1" hidden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</row>
    <row r="142" spans="1:79" s="3" customFormat="1" hidden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</row>
    <row r="143" spans="1:79" s="3" customFormat="1" hidden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</row>
    <row r="144" spans="1:79" s="3" customFormat="1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</row>
    <row r="145" spans="1:79" s="3" customFormat="1" hidden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</row>
    <row r="146" spans="1:79" s="3" customFormat="1" hidden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</row>
    <row r="147" spans="1:79" s="3" customFormat="1" hidden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</row>
    <row r="148" spans="1:79" s="3" customFormat="1" hidden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</row>
    <row r="149" spans="1:79" s="3" customFormat="1" hidden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</row>
    <row r="150" spans="1:79" s="3" customFormat="1" hidden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</row>
    <row r="151" spans="1:79" s="3" customFormat="1" hidden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</row>
    <row r="152" spans="1:79" s="3" customFormat="1" hidden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</row>
    <row r="153" spans="1:79" s="3" customFormat="1" hidden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</row>
    <row r="154" spans="1:79" s="3" customFormat="1" hidden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</row>
    <row r="155" spans="1:79" s="3" customFormat="1" hidden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</row>
    <row r="156" spans="1:79" s="3" customFormat="1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</row>
    <row r="157" spans="1:79" s="3" customFormat="1" hidden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</row>
    <row r="158" spans="1:79" s="3" customFormat="1" hidden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</row>
    <row r="159" spans="1:79" s="3" customFormat="1" hidden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</row>
    <row r="160" spans="1:79" s="3" customFormat="1" hidden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</row>
    <row r="161" spans="1:79" s="3" customFormat="1" hidden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</row>
    <row r="162" spans="1:79" s="3" customFormat="1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</row>
    <row r="163" spans="1:79" s="3" customFormat="1" hidden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</row>
    <row r="164" spans="1:79" s="3" customFormat="1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</row>
    <row r="165" spans="1:79" s="3" customFormat="1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</row>
    <row r="166" spans="1:79" s="3" customFormat="1" hidden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</row>
    <row r="167" spans="1:79" s="3" customFormat="1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</row>
    <row r="168" spans="1:79" s="3" customFormat="1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</row>
    <row r="169" spans="1:79" s="3" customFormat="1" hidden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</row>
    <row r="170" spans="1:79" s="3" customFormat="1" hidden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</row>
    <row r="171" spans="1:79" s="3" customFormat="1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</row>
    <row r="172" spans="1:79" s="3" customFormat="1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</row>
    <row r="173" spans="1:79" s="3" customFormat="1" hidden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</row>
    <row r="174" spans="1:79" s="3" customFormat="1" hidden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</row>
    <row r="175" spans="1:79" s="3" customFormat="1" hidden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</row>
    <row r="176" spans="1:79" s="3" customFormat="1" hidden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</row>
    <row r="177" spans="1:79" s="3" customFormat="1" hidden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</row>
    <row r="178" spans="1:79" s="3" customFormat="1" hidden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</row>
    <row r="179" spans="1:79" s="3" customFormat="1" hidden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</row>
    <row r="180" spans="1:79" s="13" customFormat="1" hidden="1">
      <c r="A18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359"/>
      <c r="Q180" s="150"/>
      <c r="R180" s="150"/>
      <c r="S180" s="150"/>
      <c r="T180" s="15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s="13" customFormat="1" hidden="1">
      <c r="A18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359"/>
      <c r="Q181" s="150"/>
      <c r="R181" s="150"/>
      <c r="S181" s="150"/>
      <c r="T181" s="150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s="13" customFormat="1" hidden="1">
      <c r="A182"/>
      <c r="B182" s="40"/>
      <c r="C182" s="360"/>
      <c r="D182" s="360"/>
      <c r="E182" s="360"/>
      <c r="F182" s="360"/>
      <c r="G182" s="360"/>
      <c r="H182" s="360"/>
      <c r="I182" s="360"/>
      <c r="J182" s="360"/>
      <c r="K182" s="360"/>
      <c r="L182" s="40"/>
      <c r="M182" s="40"/>
      <c r="N182" s="360"/>
      <c r="O182" s="40"/>
      <c r="P182" s="144"/>
      <c r="Q182" s="150"/>
      <c r="R182" s="150"/>
      <c r="S182" s="150"/>
      <c r="T182" s="150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s="13" customFormat="1" hidden="1">
      <c r="A183"/>
      <c r="B183" s="360"/>
      <c r="C183" s="360"/>
      <c r="D183" s="360"/>
      <c r="E183" s="360"/>
      <c r="F183" s="360"/>
      <c r="G183" s="360"/>
      <c r="H183" s="360"/>
      <c r="I183" s="360"/>
      <c r="J183" s="360"/>
      <c r="K183" s="360"/>
      <c r="L183" s="40"/>
      <c r="M183" s="40"/>
      <c r="N183" s="360"/>
      <c r="O183" s="40"/>
      <c r="P183" s="359"/>
      <c r="Q183" s="150"/>
      <c r="R183" s="150"/>
      <c r="S183" s="150"/>
      <c r="T183" s="150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s="13" customFormat="1" hidden="1">
      <c r="A184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40"/>
      <c r="M184" s="40"/>
      <c r="N184" s="360"/>
      <c r="O184" s="40"/>
      <c r="P184" s="359"/>
      <c r="Q184" s="150"/>
      <c r="R184" s="150"/>
      <c r="S184" s="150"/>
      <c r="T184" s="150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s="13" customFormat="1" hidden="1">
      <c r="A185"/>
      <c r="B185" s="78" t="s">
        <v>191</v>
      </c>
      <c r="C185" s="66"/>
      <c r="D185" s="66"/>
      <c r="E185" s="66" t="s">
        <v>57</v>
      </c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78"/>
      <c r="T185" s="83"/>
      <c r="U185" s="64"/>
      <c r="V185" s="106"/>
      <c r="W185" s="106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s="13" customFormat="1" hidden="1">
      <c r="A186"/>
      <c r="B186" s="79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4"/>
      <c r="Q186" s="78"/>
      <c r="R186" s="78"/>
      <c r="S186" s="78"/>
      <c r="T186" s="83"/>
      <c r="U186" s="106"/>
      <c r="V186" s="106"/>
      <c r="W186" s="10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s="13" customFormat="1" hidden="1">
      <c r="A187"/>
      <c r="B187" s="118" t="s">
        <v>34</v>
      </c>
      <c r="C187" s="66"/>
      <c r="D187" s="66"/>
      <c r="E187" s="66" t="s">
        <v>34</v>
      </c>
      <c r="F187" s="66"/>
      <c r="G187" s="68"/>
      <c r="H187" s="68" t="s">
        <v>3</v>
      </c>
      <c r="I187" s="68"/>
      <c r="J187" s="68" t="s">
        <v>25</v>
      </c>
      <c r="K187" s="68"/>
      <c r="L187" s="68" t="s">
        <v>4</v>
      </c>
      <c r="M187" s="68"/>
      <c r="N187" s="68" t="s">
        <v>27</v>
      </c>
      <c r="O187" s="66"/>
      <c r="P187" s="64"/>
      <c r="Q187" s="78"/>
      <c r="R187" s="78"/>
      <c r="S187" s="78"/>
      <c r="T187" s="106"/>
      <c r="U187" s="117"/>
      <c r="V187" s="103"/>
      <c r="W187" s="103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s="13" customFormat="1" hidden="1">
      <c r="A188"/>
      <c r="B188" s="104" t="s">
        <v>3</v>
      </c>
      <c r="C188" s="66"/>
      <c r="D188" s="66"/>
      <c r="E188" s="210">
        <v>12</v>
      </c>
      <c r="F188" s="210"/>
      <c r="G188" s="211"/>
      <c r="H188" s="212"/>
      <c r="I188" s="211"/>
      <c r="J188" s="210">
        <v>12</v>
      </c>
      <c r="K188" s="211"/>
      <c r="L188" s="212"/>
      <c r="M188" s="211"/>
      <c r="N188" s="210">
        <v>12</v>
      </c>
      <c r="O188" s="205"/>
      <c r="P188" s="206"/>
      <c r="Q188" s="78"/>
      <c r="R188" s="78"/>
      <c r="S188" s="78"/>
      <c r="T188" s="106"/>
      <c r="U188" s="160"/>
      <c r="V188" s="160"/>
      <c r="W188" s="64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s="13" customFormat="1" hidden="1">
      <c r="A189"/>
      <c r="B189" s="104" t="s">
        <v>4</v>
      </c>
      <c r="C189" s="66"/>
      <c r="D189" s="66"/>
      <c r="E189" s="210">
        <v>14</v>
      </c>
      <c r="F189" s="210"/>
      <c r="G189" s="211"/>
      <c r="H189" s="210">
        <v>14</v>
      </c>
      <c r="I189" s="211"/>
      <c r="J189" s="210">
        <v>14</v>
      </c>
      <c r="K189" s="211"/>
      <c r="L189" s="212"/>
      <c r="M189" s="211"/>
      <c r="N189" s="210">
        <v>14</v>
      </c>
      <c r="O189" s="205"/>
      <c r="P189" s="206"/>
      <c r="Q189" s="78"/>
      <c r="R189" s="78"/>
      <c r="S189" s="78"/>
      <c r="T189" s="106"/>
      <c r="U189" s="160"/>
      <c r="V189" s="160"/>
      <c r="W189" s="64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s="13" customFormat="1" hidden="1">
      <c r="A190"/>
      <c r="B190" s="104" t="s">
        <v>27</v>
      </c>
      <c r="C190" s="66"/>
      <c r="D190" s="66"/>
      <c r="E190" s="210">
        <v>16</v>
      </c>
      <c r="F190" s="210"/>
      <c r="G190" s="211"/>
      <c r="H190" s="210">
        <v>16</v>
      </c>
      <c r="I190" s="211"/>
      <c r="J190" s="210">
        <v>16</v>
      </c>
      <c r="K190" s="211"/>
      <c r="L190" s="212"/>
      <c r="M190" s="211"/>
      <c r="N190" s="210">
        <v>16</v>
      </c>
      <c r="O190" s="205"/>
      <c r="P190" s="206"/>
      <c r="Q190" s="78"/>
      <c r="R190" s="78"/>
      <c r="S190" s="78"/>
      <c r="T190" s="106"/>
      <c r="U190" s="160"/>
      <c r="V190" s="160"/>
      <c r="W190" s="64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s="13" customFormat="1" hidden="1">
      <c r="A191"/>
      <c r="C191" s="66"/>
      <c r="D191" s="66"/>
      <c r="E191" s="210">
        <v>18</v>
      </c>
      <c r="F191" s="210"/>
      <c r="G191" s="211"/>
      <c r="H191" s="212"/>
      <c r="I191" s="211"/>
      <c r="J191" s="210">
        <v>18</v>
      </c>
      <c r="K191" s="211"/>
      <c r="L191" s="212"/>
      <c r="M191" s="211"/>
      <c r="N191" s="212"/>
      <c r="O191" s="205"/>
      <c r="P191" s="206"/>
      <c r="Q191" s="78"/>
      <c r="R191" s="78"/>
      <c r="S191" s="78"/>
      <c r="T191" s="106"/>
      <c r="U191" s="160"/>
      <c r="V191" s="160"/>
      <c r="W191" s="64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s="13" customFormat="1" hidden="1">
      <c r="A192"/>
      <c r="B192" s="66"/>
      <c r="C192" s="66"/>
      <c r="D192" s="66"/>
      <c r="E192" s="210">
        <v>20</v>
      </c>
      <c r="F192" s="210"/>
      <c r="G192" s="211"/>
      <c r="H192" s="210">
        <v>20</v>
      </c>
      <c r="I192" s="211"/>
      <c r="J192" s="210">
        <v>20</v>
      </c>
      <c r="K192" s="211"/>
      <c r="L192" s="212"/>
      <c r="M192" s="211"/>
      <c r="N192" s="210">
        <v>20</v>
      </c>
      <c r="O192" s="205"/>
      <c r="P192" s="206"/>
      <c r="Q192" s="78"/>
      <c r="R192" s="78"/>
      <c r="S192" s="78"/>
      <c r="T192" s="106"/>
      <c r="U192" s="160"/>
      <c r="V192" s="160"/>
      <c r="W192" s="160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s="13" customFormat="1" hidden="1">
      <c r="A193"/>
      <c r="B193" s="66"/>
      <c r="C193" s="66"/>
      <c r="D193" s="66"/>
      <c r="E193" s="210">
        <v>22</v>
      </c>
      <c r="F193" s="210"/>
      <c r="G193" s="211"/>
      <c r="H193" s="210">
        <v>22</v>
      </c>
      <c r="I193" s="211"/>
      <c r="J193" s="210">
        <v>22</v>
      </c>
      <c r="K193" s="211"/>
      <c r="L193" s="212"/>
      <c r="M193" s="211"/>
      <c r="N193" s="212"/>
      <c r="O193" s="205"/>
      <c r="P193" s="206"/>
      <c r="Q193" s="78"/>
      <c r="R193" s="78"/>
      <c r="S193" s="78"/>
      <c r="T193" s="106"/>
      <c r="U193" s="160"/>
      <c r="V193" s="160"/>
      <c r="W193" s="160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s="13" customFormat="1" hidden="1">
      <c r="A194"/>
      <c r="B194" s="66"/>
      <c r="C194" s="66"/>
      <c r="D194" s="66"/>
      <c r="E194" s="212"/>
      <c r="F194" s="212"/>
      <c r="G194" s="213"/>
      <c r="H194" s="212"/>
      <c r="I194" s="213"/>
      <c r="J194" s="212"/>
      <c r="K194" s="213"/>
      <c r="L194" s="212"/>
      <c r="M194" s="211"/>
      <c r="N194" s="398">
        <v>25</v>
      </c>
      <c r="O194" s="205"/>
      <c r="P194" s="206"/>
      <c r="Q194" s="78"/>
      <c r="R194" s="78"/>
      <c r="S194" s="78"/>
      <c r="T194" s="106"/>
      <c r="U194" s="64"/>
      <c r="V194" s="64"/>
      <c r="W194" s="6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s="13" customFormat="1" hidden="1">
      <c r="A195"/>
      <c r="B195" s="66"/>
      <c r="C195" s="66"/>
      <c r="D195" s="66"/>
      <c r="E195" s="210">
        <v>26</v>
      </c>
      <c r="F195" s="210"/>
      <c r="G195" s="211"/>
      <c r="H195" s="210">
        <v>26</v>
      </c>
      <c r="I195" s="211"/>
      <c r="J195" s="210">
        <v>26</v>
      </c>
      <c r="K195" s="211"/>
      <c r="L195" s="210">
        <v>26</v>
      </c>
      <c r="M195" s="211"/>
      <c r="N195" s="212"/>
      <c r="O195" s="205"/>
      <c r="P195" s="206"/>
      <c r="Q195" s="78"/>
      <c r="R195" s="78"/>
      <c r="S195" s="78"/>
      <c r="T195" s="106"/>
      <c r="U195" s="160"/>
      <c r="V195" s="160"/>
      <c r="W195" s="160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s="13" customFormat="1" hidden="1">
      <c r="A196"/>
      <c r="B196" s="66"/>
      <c r="C196" s="66"/>
      <c r="D196" s="66"/>
      <c r="E196" s="215"/>
      <c r="F196" s="215"/>
      <c r="G196" s="213"/>
      <c r="H196" s="212"/>
      <c r="I196" s="213"/>
      <c r="J196" s="212"/>
      <c r="K196" s="213"/>
      <c r="L196" s="212"/>
      <c r="M196" s="211"/>
      <c r="N196" s="212"/>
      <c r="O196" s="205"/>
      <c r="P196" s="206"/>
      <c r="Q196" s="78"/>
      <c r="R196" s="78"/>
      <c r="S196" s="78"/>
      <c r="T196" s="64"/>
      <c r="U196" s="64"/>
      <c r="V196" s="64"/>
      <c r="W196" s="64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s="13" customFormat="1" hidden="1">
      <c r="A197"/>
      <c r="B197" s="66"/>
      <c r="C197" s="66"/>
      <c r="D197" s="66"/>
      <c r="E197" s="210">
        <v>30</v>
      </c>
      <c r="F197" s="210"/>
      <c r="G197" s="211"/>
      <c r="H197" s="210">
        <v>30</v>
      </c>
      <c r="I197" s="211"/>
      <c r="J197" s="210">
        <v>30</v>
      </c>
      <c r="K197" s="211"/>
      <c r="L197" s="210">
        <v>30</v>
      </c>
      <c r="M197" s="211"/>
      <c r="N197" s="212"/>
      <c r="O197" s="205"/>
      <c r="P197" s="206"/>
      <c r="Q197" s="78"/>
      <c r="R197" s="78"/>
      <c r="S197" s="78"/>
      <c r="T197" s="106"/>
      <c r="U197" s="160"/>
      <c r="V197" s="160"/>
      <c r="W197" s="160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s="13" customFormat="1" hidden="1">
      <c r="A198"/>
      <c r="B198" s="66"/>
      <c r="C198" s="66"/>
      <c r="D198" s="66"/>
      <c r="E198" s="215"/>
      <c r="F198" s="215"/>
      <c r="G198" s="213"/>
      <c r="H198" s="212"/>
      <c r="I198" s="213"/>
      <c r="J198" s="212"/>
      <c r="K198" s="213"/>
      <c r="L198" s="212"/>
      <c r="M198" s="211"/>
      <c r="N198" s="398">
        <v>32</v>
      </c>
      <c r="O198" s="205"/>
      <c r="P198" s="206"/>
      <c r="Q198" s="78"/>
      <c r="R198" s="78"/>
      <c r="S198" s="174" t="s">
        <v>56</v>
      </c>
      <c r="T198" s="175" t="s">
        <v>56</v>
      </c>
      <c r="U198" s="166"/>
      <c r="V198" s="175" t="s">
        <v>56</v>
      </c>
      <c r="W198" s="167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s="13" customFormat="1" ht="15.75" hidden="1">
      <c r="A199"/>
      <c r="B199" s="66"/>
      <c r="C199" s="66"/>
      <c r="D199" s="66"/>
      <c r="E199" s="210">
        <v>34</v>
      </c>
      <c r="F199" s="210"/>
      <c r="G199" s="211"/>
      <c r="H199" s="210">
        <v>34</v>
      </c>
      <c r="I199" s="211"/>
      <c r="J199" s="210">
        <v>34</v>
      </c>
      <c r="K199" s="211"/>
      <c r="L199" s="210">
        <v>34</v>
      </c>
      <c r="M199" s="213"/>
      <c r="N199" s="212"/>
      <c r="O199" s="205"/>
      <c r="P199" s="207"/>
      <c r="Q199" s="78"/>
      <c r="R199" s="78"/>
      <c r="S199" s="176" t="str">
        <f>G17</f>
        <v>STANDARD</v>
      </c>
      <c r="T199" s="177" t="str">
        <f>B17</f>
        <v>B500 B</v>
      </c>
      <c r="U199" s="168" t="str">
        <f>T199</f>
        <v>B500 B</v>
      </c>
      <c r="V199" s="171" t="s">
        <v>70</v>
      </c>
      <c r="W199" s="169" t="str">
        <f>S199</f>
        <v>STANDARD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s="13" customFormat="1" ht="15.75" hidden="1">
      <c r="A200"/>
      <c r="B200" s="66"/>
      <c r="C200" s="66"/>
      <c r="D200" s="66"/>
      <c r="E200" s="210">
        <v>40</v>
      </c>
      <c r="F200" s="210"/>
      <c r="G200" s="211"/>
      <c r="H200" s="210">
        <v>40</v>
      </c>
      <c r="I200" s="211"/>
      <c r="J200" s="210">
        <v>40</v>
      </c>
      <c r="K200" s="211"/>
      <c r="L200" s="210">
        <v>40</v>
      </c>
      <c r="M200" s="213"/>
      <c r="N200" s="398">
        <v>40</v>
      </c>
      <c r="O200" s="205"/>
      <c r="P200" s="207"/>
      <c r="Q200" s="78"/>
      <c r="R200" s="78"/>
      <c r="S200" s="176"/>
      <c r="T200" s="79"/>
      <c r="U200" s="170" t="s">
        <v>66</v>
      </c>
      <c r="V200" s="194"/>
      <c r="W200" s="167" t="s">
        <v>67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s="13" customFormat="1" hidden="1">
      <c r="A201"/>
      <c r="B201" s="66"/>
      <c r="C201" s="66"/>
      <c r="D201" s="66"/>
      <c r="E201" s="398"/>
      <c r="F201" s="214"/>
      <c r="G201" s="211"/>
      <c r="H201" s="212"/>
      <c r="I201" s="211"/>
      <c r="J201" s="398"/>
      <c r="K201" s="211"/>
      <c r="L201" s="212"/>
      <c r="M201" s="213"/>
      <c r="N201" s="212"/>
      <c r="O201" s="205"/>
      <c r="P201" s="207"/>
      <c r="Q201" s="186"/>
      <c r="R201" s="187"/>
      <c r="S201" s="188">
        <f t="shared" ref="S201:S213" si="25">IF($G$17=$E$187,E188,IF($G$17=$H$187,H188,IF($G$17=$J$187,J188,IF($G$17=$L$187,L188,IF($G$17=$N$187,N188,"ERROR")))))</f>
        <v>12</v>
      </c>
      <c r="T201" s="189">
        <f>IF($B$17=$E$206,E207,IF($B$17=$H$206,H207,IF($B$17=$J$206,J207,IF($B$17=$L$206,L207,IF($B$17=$P$206,P207,IF($B$17=$N$206,N207,IF($B$17=$O$206,O207,"ERROR")))))))</f>
        <v>12</v>
      </c>
      <c r="U201" s="190"/>
      <c r="V201" s="195">
        <f>IF(S201=T201,S201,IF(S201=0,"",""))</f>
        <v>12</v>
      </c>
      <c r="W201" s="19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s="13" customFormat="1" hidden="1">
      <c r="A202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83"/>
      <c r="Q202" s="83"/>
      <c r="R202" s="83"/>
      <c r="S202" s="174">
        <f t="shared" si="25"/>
        <v>14</v>
      </c>
      <c r="T202" s="175">
        <f t="shared" ref="T202:T214" si="26">IF($B$17=$E$206,E208,IF($B$17=$H$206,H208,IF($B$17=$J$206,J208,IF($B$17=$L$206,L208,IF($B$17=$P$206,P208,IF($B$17=$N$206,N208,IF($B$17=$O$206,O208,"ERROR")))))))</f>
        <v>14</v>
      </c>
      <c r="U202" s="172"/>
      <c r="V202" s="195">
        <f t="shared" ref="V202:V213" si="27">IF(S202=T202,S202,IF(S202=0,"",""))</f>
        <v>14</v>
      </c>
      <c r="W202" s="173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s="13" customFormat="1" hidden="1">
      <c r="A203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78"/>
      <c r="Q203" s="83"/>
      <c r="R203" s="83"/>
      <c r="S203" s="174">
        <f t="shared" si="25"/>
        <v>16</v>
      </c>
      <c r="T203" s="175">
        <f t="shared" si="26"/>
        <v>16</v>
      </c>
      <c r="U203" s="172"/>
      <c r="V203" s="195">
        <f t="shared" si="27"/>
        <v>16</v>
      </c>
      <c r="W203" s="17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s="13" customFormat="1" ht="15.75" hidden="1">
      <c r="A204"/>
      <c r="B204" s="78" t="s">
        <v>64</v>
      </c>
      <c r="C204" s="66"/>
      <c r="D204" s="66"/>
      <c r="E204" s="66" t="s">
        <v>63</v>
      </c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78"/>
      <c r="Q204" s="83"/>
      <c r="R204" s="83"/>
      <c r="S204" s="174">
        <f t="shared" si="25"/>
        <v>18</v>
      </c>
      <c r="T204" s="175">
        <f t="shared" si="26"/>
        <v>18</v>
      </c>
      <c r="U204" s="172"/>
      <c r="V204" s="195">
        <f t="shared" si="27"/>
        <v>18</v>
      </c>
      <c r="W204" s="173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s="13" customFormat="1" hidden="1">
      <c r="A205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78"/>
      <c r="Q205" s="64"/>
      <c r="R205" s="83"/>
      <c r="S205" s="174">
        <f t="shared" si="25"/>
        <v>20</v>
      </c>
      <c r="T205" s="175">
        <f t="shared" si="26"/>
        <v>20</v>
      </c>
      <c r="U205" s="172"/>
      <c r="V205" s="195">
        <f t="shared" si="27"/>
        <v>20</v>
      </c>
      <c r="W205" s="173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s="13" customFormat="1" hidden="1">
      <c r="A206"/>
      <c r="B206" s="104" t="s">
        <v>30</v>
      </c>
      <c r="C206" s="66"/>
      <c r="D206" s="66"/>
      <c r="E206" s="68" t="s">
        <v>30</v>
      </c>
      <c r="F206" s="68"/>
      <c r="G206" s="68"/>
      <c r="H206" s="68" t="s">
        <v>31</v>
      </c>
      <c r="I206" s="68"/>
      <c r="J206" s="68" t="s">
        <v>26</v>
      </c>
      <c r="K206" s="68"/>
      <c r="L206" s="68" t="s">
        <v>32</v>
      </c>
      <c r="M206" s="68"/>
      <c r="N206" s="68" t="s">
        <v>6</v>
      </c>
      <c r="O206" s="68" t="s">
        <v>232</v>
      </c>
      <c r="P206" s="78" t="s">
        <v>33</v>
      </c>
      <c r="Q206" s="64"/>
      <c r="R206" s="83"/>
      <c r="S206" s="174">
        <f t="shared" si="25"/>
        <v>22</v>
      </c>
      <c r="T206" s="175">
        <f t="shared" si="26"/>
        <v>22</v>
      </c>
      <c r="U206" s="172"/>
      <c r="V206" s="195">
        <f t="shared" si="27"/>
        <v>22</v>
      </c>
      <c r="W206" s="173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s="13" customFormat="1" hidden="1">
      <c r="A207"/>
      <c r="B207" s="104" t="s">
        <v>31</v>
      </c>
      <c r="C207" s="66"/>
      <c r="D207" s="66"/>
      <c r="E207" s="210">
        <v>12</v>
      </c>
      <c r="F207" s="210"/>
      <c r="G207" s="68"/>
      <c r="H207" s="210">
        <v>12</v>
      </c>
      <c r="I207" s="68"/>
      <c r="J207" s="208"/>
      <c r="K207" s="68"/>
      <c r="L207" s="210">
        <v>12</v>
      </c>
      <c r="M207" s="68"/>
      <c r="N207" s="210">
        <v>12</v>
      </c>
      <c r="O207" s="210">
        <v>12</v>
      </c>
      <c r="P207" s="361">
        <v>12</v>
      </c>
      <c r="Q207" s="64"/>
      <c r="R207" s="83"/>
      <c r="S207" s="174">
        <f t="shared" si="25"/>
        <v>0</v>
      </c>
      <c r="T207" s="175">
        <f t="shared" si="26"/>
        <v>0</v>
      </c>
      <c r="U207" s="172"/>
      <c r="V207" s="195">
        <f t="shared" si="27"/>
        <v>0</v>
      </c>
      <c r="W207" s="173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s="13" customFormat="1" hidden="1">
      <c r="A208"/>
      <c r="B208" s="104" t="s">
        <v>26</v>
      </c>
      <c r="C208" s="66"/>
      <c r="D208" s="66"/>
      <c r="E208" s="210">
        <v>14</v>
      </c>
      <c r="F208" s="210"/>
      <c r="G208" s="68"/>
      <c r="H208" s="210">
        <v>14</v>
      </c>
      <c r="I208" s="68"/>
      <c r="J208" s="208"/>
      <c r="K208" s="68"/>
      <c r="L208" s="210">
        <v>14</v>
      </c>
      <c r="M208" s="68"/>
      <c r="N208" s="210">
        <v>14</v>
      </c>
      <c r="O208" s="210">
        <v>14</v>
      </c>
      <c r="P208" s="361">
        <v>14</v>
      </c>
      <c r="Q208" s="64"/>
      <c r="R208" s="83"/>
      <c r="S208" s="174">
        <f t="shared" si="25"/>
        <v>26</v>
      </c>
      <c r="T208" s="175">
        <f t="shared" si="26"/>
        <v>26</v>
      </c>
      <c r="U208" s="172"/>
      <c r="V208" s="195">
        <f t="shared" si="27"/>
        <v>26</v>
      </c>
      <c r="W208" s="173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s="13" customFormat="1" hidden="1">
      <c r="A209"/>
      <c r="B209" s="104" t="s">
        <v>32</v>
      </c>
      <c r="C209" s="66"/>
      <c r="D209" s="66"/>
      <c r="E209" s="210">
        <v>16</v>
      </c>
      <c r="F209" s="210"/>
      <c r="G209" s="68"/>
      <c r="H209" s="210">
        <v>16</v>
      </c>
      <c r="I209" s="68"/>
      <c r="J209" s="208"/>
      <c r="K209" s="68"/>
      <c r="L209" s="210">
        <v>16</v>
      </c>
      <c r="M209" s="68"/>
      <c r="N209" s="210">
        <v>16</v>
      </c>
      <c r="O209" s="210">
        <v>16</v>
      </c>
      <c r="P209" s="361">
        <v>16</v>
      </c>
      <c r="Q209" s="64"/>
      <c r="R209" s="83"/>
      <c r="S209" s="174">
        <f t="shared" si="25"/>
        <v>0</v>
      </c>
      <c r="T209" s="175">
        <f t="shared" si="26"/>
        <v>0</v>
      </c>
      <c r="U209" s="172"/>
      <c r="V209" s="195">
        <f t="shared" si="27"/>
        <v>0</v>
      </c>
      <c r="W209" s="173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s="13" customFormat="1" hidden="1">
      <c r="A210"/>
      <c r="B210" s="104" t="s">
        <v>6</v>
      </c>
      <c r="C210" s="66"/>
      <c r="D210" s="66"/>
      <c r="E210" s="210">
        <v>18</v>
      </c>
      <c r="F210" s="210"/>
      <c r="G210" s="68"/>
      <c r="H210" s="210">
        <v>18</v>
      </c>
      <c r="I210" s="68"/>
      <c r="J210" s="208"/>
      <c r="K210" s="68"/>
      <c r="L210" s="210">
        <v>18</v>
      </c>
      <c r="M210" s="68"/>
      <c r="N210" s="210"/>
      <c r="O210" s="210"/>
      <c r="P210" s="361"/>
      <c r="Q210" s="64"/>
      <c r="R210" s="83"/>
      <c r="S210" s="174">
        <f t="shared" si="25"/>
        <v>30</v>
      </c>
      <c r="T210" s="175">
        <f t="shared" si="26"/>
        <v>30</v>
      </c>
      <c r="U210" s="172"/>
      <c r="V210" s="195">
        <f t="shared" si="27"/>
        <v>30</v>
      </c>
      <c r="W210" s="173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s="13" customFormat="1" hidden="1">
      <c r="A211"/>
      <c r="B211" s="12" t="s">
        <v>232</v>
      </c>
      <c r="C211" s="66"/>
      <c r="D211" s="66"/>
      <c r="E211" s="210">
        <v>20</v>
      </c>
      <c r="F211" s="210"/>
      <c r="G211" s="68"/>
      <c r="H211" s="210">
        <v>20</v>
      </c>
      <c r="I211" s="68"/>
      <c r="J211" s="208"/>
      <c r="K211" s="68"/>
      <c r="L211" s="210">
        <v>20</v>
      </c>
      <c r="M211" s="68"/>
      <c r="N211" s="210">
        <v>20</v>
      </c>
      <c r="O211" s="210">
        <v>20</v>
      </c>
      <c r="P211" s="361">
        <v>20</v>
      </c>
      <c r="Q211" s="64"/>
      <c r="R211" s="83"/>
      <c r="S211" s="174">
        <f t="shared" si="25"/>
        <v>0</v>
      </c>
      <c r="T211" s="175">
        <f t="shared" si="26"/>
        <v>0</v>
      </c>
      <c r="U211" s="172"/>
      <c r="V211" s="195">
        <f t="shared" si="27"/>
        <v>0</v>
      </c>
      <c r="W211" s="173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s="13" customFormat="1" hidden="1">
      <c r="A212"/>
      <c r="B212" s="401" t="s">
        <v>33</v>
      </c>
      <c r="C212" s="66"/>
      <c r="D212" s="66"/>
      <c r="E212" s="210">
        <v>22</v>
      </c>
      <c r="F212" s="210"/>
      <c r="G212" s="68"/>
      <c r="H212" s="210">
        <v>22</v>
      </c>
      <c r="I212" s="68"/>
      <c r="J212" s="208"/>
      <c r="K212" s="68"/>
      <c r="L212" s="208"/>
      <c r="M212" s="68"/>
      <c r="N212" s="208"/>
      <c r="O212" s="208"/>
      <c r="P212" s="361"/>
      <c r="Q212" s="64"/>
      <c r="R212" s="83"/>
      <c r="S212" s="174">
        <f t="shared" si="25"/>
        <v>34</v>
      </c>
      <c r="T212" s="175">
        <f t="shared" si="26"/>
        <v>34</v>
      </c>
      <c r="U212" s="172"/>
      <c r="V212" s="195">
        <f t="shared" si="27"/>
        <v>34</v>
      </c>
      <c r="W212" s="173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s="13" customFormat="1" hidden="1">
      <c r="A213"/>
      <c r="B213" s="66"/>
      <c r="C213" s="66"/>
      <c r="D213" s="66"/>
      <c r="E213" s="208"/>
      <c r="F213" s="208"/>
      <c r="G213" s="68"/>
      <c r="H213" s="208"/>
      <c r="I213" s="68"/>
      <c r="J213" s="208"/>
      <c r="K213" s="68"/>
      <c r="L213" s="208"/>
      <c r="M213" s="68"/>
      <c r="N213" s="398">
        <v>25</v>
      </c>
      <c r="O213" s="398">
        <v>25</v>
      </c>
      <c r="P213" s="416">
        <v>25</v>
      </c>
      <c r="Q213" s="64"/>
      <c r="R213" s="83"/>
      <c r="S213" s="174">
        <f t="shared" si="25"/>
        <v>40</v>
      </c>
      <c r="T213" s="175">
        <f t="shared" si="26"/>
        <v>40</v>
      </c>
      <c r="U213" s="172"/>
      <c r="V213" s="195">
        <f t="shared" si="27"/>
        <v>40</v>
      </c>
      <c r="W213" s="17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s="13" customFormat="1" ht="15.75" hidden="1">
      <c r="A214"/>
      <c r="B214" s="66"/>
      <c r="C214" s="66"/>
      <c r="D214" s="66"/>
      <c r="E214" s="210">
        <v>26</v>
      </c>
      <c r="F214" s="210"/>
      <c r="G214" s="68"/>
      <c r="H214" s="210">
        <v>26</v>
      </c>
      <c r="I214" s="159"/>
      <c r="J214" s="210">
        <v>26</v>
      </c>
      <c r="K214" s="68"/>
      <c r="L214" s="208"/>
      <c r="M214" s="68"/>
      <c r="N214" s="208"/>
      <c r="O214" s="208"/>
      <c r="P214" s="361"/>
      <c r="Q214" s="182"/>
      <c r="R214" s="112"/>
      <c r="S214" s="183"/>
      <c r="T214" s="184">
        <f t="shared" si="26"/>
        <v>0</v>
      </c>
      <c r="U214" s="181"/>
      <c r="V214" s="196"/>
      <c r="W214" s="185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s="13" customFormat="1" hidden="1">
      <c r="A215"/>
      <c r="B215" s="66"/>
      <c r="C215" s="66"/>
      <c r="D215" s="66"/>
      <c r="E215" s="208"/>
      <c r="F215" s="208"/>
      <c r="G215" s="68"/>
      <c r="H215" s="208"/>
      <c r="I215" s="119"/>
      <c r="J215" s="208"/>
      <c r="K215" s="68"/>
      <c r="L215" s="208"/>
      <c r="M215" s="68"/>
      <c r="N215" s="208"/>
      <c r="O215" s="208"/>
      <c r="P215" s="362"/>
      <c r="Q215" s="66"/>
      <c r="R215" s="78"/>
      <c r="S215" s="178"/>
      <c r="T215" s="179"/>
      <c r="U215" s="172"/>
      <c r="V215" s="83"/>
      <c r="W215" s="173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s="13" customFormat="1" hidden="1">
      <c r="A216"/>
      <c r="B216" s="66"/>
      <c r="C216" s="66"/>
      <c r="D216" s="66"/>
      <c r="E216" s="210">
        <v>30</v>
      </c>
      <c r="F216" s="210"/>
      <c r="G216" s="68"/>
      <c r="H216" s="210">
        <v>30</v>
      </c>
      <c r="I216" s="119"/>
      <c r="J216" s="210">
        <v>30</v>
      </c>
      <c r="K216" s="68"/>
      <c r="L216" s="208"/>
      <c r="M216" s="68"/>
      <c r="N216" s="208"/>
      <c r="O216" s="208"/>
      <c r="P216" s="406">
        <v>30</v>
      </c>
      <c r="Q216" s="66"/>
      <c r="R216" s="78"/>
      <c r="S216" s="78"/>
      <c r="T216" s="79"/>
      <c r="U216" s="79"/>
      <c r="V216" s="79"/>
      <c r="W216" s="79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s="13" customFormat="1" hidden="1">
      <c r="A217"/>
      <c r="B217" s="66"/>
      <c r="C217" s="66"/>
      <c r="D217" s="66"/>
      <c r="E217" s="208"/>
      <c r="F217" s="208"/>
      <c r="G217" s="68"/>
      <c r="H217" s="208"/>
      <c r="I217" s="119"/>
      <c r="J217" s="208"/>
      <c r="K217" s="68"/>
      <c r="L217" s="208"/>
      <c r="M217" s="68"/>
      <c r="N217" s="398">
        <v>32</v>
      </c>
      <c r="O217" s="398">
        <v>32</v>
      </c>
      <c r="P217" s="416">
        <v>32</v>
      </c>
      <c r="Q217" s="66"/>
      <c r="R217" s="78"/>
      <c r="S217" s="78"/>
      <c r="T217" s="79"/>
      <c r="U217" s="79"/>
      <c r="V217" s="79"/>
      <c r="W217" s="79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s="13" customFormat="1" hidden="1">
      <c r="A218"/>
      <c r="B218" s="66"/>
      <c r="C218" s="66"/>
      <c r="D218" s="66"/>
      <c r="E218" s="210">
        <v>34</v>
      </c>
      <c r="F218" s="210"/>
      <c r="G218" s="68"/>
      <c r="H218" s="210">
        <v>34</v>
      </c>
      <c r="I218" s="119"/>
      <c r="J218" s="210">
        <v>34</v>
      </c>
      <c r="K218" s="68"/>
      <c r="L218" s="208"/>
      <c r="M218" s="68"/>
      <c r="N218" s="208"/>
      <c r="O218" s="208"/>
      <c r="P218" s="361"/>
      <c r="Q218" s="66"/>
      <c r="R218" s="78"/>
      <c r="S218" s="78" t="str">
        <f>IF(S207=T207,"toll","shit")</f>
        <v>toll</v>
      </c>
      <c r="T218" s="79"/>
      <c r="U218" s="79"/>
      <c r="V218" s="79"/>
      <c r="W218" s="79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s="13" customFormat="1" hidden="1">
      <c r="A219"/>
      <c r="B219" s="66"/>
      <c r="C219" s="66"/>
      <c r="D219" s="66"/>
      <c r="E219" s="210">
        <v>40</v>
      </c>
      <c r="F219" s="210"/>
      <c r="G219" s="68"/>
      <c r="H219" s="210">
        <v>40</v>
      </c>
      <c r="I219" s="119"/>
      <c r="J219" s="210">
        <v>40</v>
      </c>
      <c r="K219" s="68"/>
      <c r="L219" s="208"/>
      <c r="M219" s="68"/>
      <c r="N219" s="398">
        <v>40</v>
      </c>
      <c r="O219" s="398">
        <v>40</v>
      </c>
      <c r="P219" s="406">
        <v>40</v>
      </c>
      <c r="Q219" s="66"/>
      <c r="R219" s="78"/>
      <c r="S219" s="78"/>
      <c r="T219" s="79"/>
      <c r="U219" s="79"/>
      <c r="V219" s="79"/>
      <c r="W219" s="7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s="13" customFormat="1" hidden="1">
      <c r="A220"/>
      <c r="B220" s="66"/>
      <c r="C220" s="66"/>
      <c r="D220" s="66"/>
      <c r="E220" s="398"/>
      <c r="F220" s="214"/>
      <c r="G220" s="68"/>
      <c r="H220" s="398"/>
      <c r="I220" s="119"/>
      <c r="J220" s="208"/>
      <c r="K220" s="68"/>
      <c r="L220" s="208"/>
      <c r="M220" s="68"/>
      <c r="N220" s="208"/>
      <c r="O220" s="66"/>
      <c r="P220" s="406"/>
      <c r="Q220" s="66"/>
      <c r="R220" s="78"/>
      <c r="S220" s="78"/>
      <c r="T220" s="79"/>
      <c r="U220" s="79"/>
      <c r="V220" s="79"/>
      <c r="W220" s="79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s="13" customFormat="1" hidden="1">
      <c r="A221"/>
      <c r="B221" s="307"/>
      <c r="C221" s="307"/>
      <c r="D221" s="307"/>
      <c r="E221" s="307"/>
      <c r="F221" s="307"/>
      <c r="G221" s="307"/>
      <c r="H221" s="307"/>
      <c r="I221" s="307"/>
      <c r="J221" s="307"/>
      <c r="K221" s="307"/>
      <c r="L221" s="307"/>
      <c r="M221" s="3"/>
      <c r="N221" s="12"/>
      <c r="O221" s="12"/>
      <c r="P221" s="12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s="13" customFormat="1" hidden="1">
      <c r="A222"/>
      <c r="B222" s="307"/>
      <c r="C222" s="307"/>
      <c r="D222" s="307"/>
      <c r="E222" s="307"/>
      <c r="F222" s="307"/>
      <c r="G222" s="307"/>
      <c r="H222" s="307"/>
      <c r="I222" s="307"/>
      <c r="J222" s="307"/>
      <c r="K222" s="307"/>
      <c r="L222" s="307"/>
      <c r="M222" s="3"/>
      <c r="N222" s="12"/>
      <c r="O222" s="12"/>
      <c r="P222" s="1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s="13" customFormat="1" hidden="1">
      <c r="A223"/>
      <c r="B223" s="307"/>
      <c r="C223" s="307"/>
      <c r="D223" s="307"/>
      <c r="E223" s="307"/>
      <c r="F223" s="307"/>
      <c r="G223" s="307"/>
      <c r="H223" s="307"/>
      <c r="I223" s="307"/>
      <c r="J223" s="307"/>
      <c r="K223" s="307"/>
      <c r="L223" s="307"/>
      <c r="M223" s="3"/>
      <c r="N223" s="12"/>
      <c r="O223" s="12"/>
      <c r="P223" s="12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s="13" customFormat="1" hidden="1">
      <c r="A224"/>
      <c r="B224" s="307"/>
      <c r="C224" s="307"/>
      <c r="D224" s="307"/>
      <c r="E224" s="307"/>
      <c r="F224" s="307"/>
      <c r="G224" s="307"/>
      <c r="H224" s="307"/>
      <c r="I224" s="307"/>
      <c r="J224" s="307"/>
      <c r="K224" s="307"/>
      <c r="L224" s="307"/>
      <c r="M224" s="3"/>
      <c r="N224" s="12"/>
      <c r="O224" s="12"/>
      <c r="P224" s="12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s="13" customFormat="1" hidden="1">
      <c r="A225"/>
      <c r="B225" s="307"/>
      <c r="C225" s="307"/>
      <c r="D225" s="307"/>
      <c r="E225" s="307"/>
      <c r="F225" s="307"/>
      <c r="G225" s="307"/>
      <c r="H225" s="307"/>
      <c r="I225" s="307"/>
      <c r="J225" s="307"/>
      <c r="K225" s="307"/>
      <c r="L225" s="307"/>
      <c r="M225" s="3"/>
      <c r="N225" s="12"/>
      <c r="O225" s="12"/>
      <c r="P225" s="12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s="13" customFormat="1" hidden="1">
      <c r="A226"/>
      <c r="B226" s="307"/>
      <c r="C226" s="307"/>
      <c r="D226" s="307"/>
      <c r="E226" s="307"/>
      <c r="F226" s="307"/>
      <c r="G226" s="307"/>
      <c r="H226" s="307"/>
      <c r="I226" s="307"/>
      <c r="J226" s="307"/>
      <c r="K226" s="307"/>
      <c r="L226" s="307"/>
      <c r="M226" s="3"/>
      <c r="N226" s="12"/>
      <c r="O226" s="12"/>
      <c r="P226" s="12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idden="1"/>
    <row r="228" spans="1:79" s="13" customFormat="1" hidden="1">
      <c r="A228"/>
      <c r="B228"/>
      <c r="C228"/>
      <c r="D228"/>
      <c r="E228"/>
      <c r="F228"/>
      <c r="G228"/>
      <c r="H228"/>
      <c r="I228"/>
      <c r="J228"/>
      <c r="K228"/>
      <c r="L228"/>
      <c r="M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idden="1"/>
    <row r="230" spans="1:79" hidden="1"/>
    <row r="231" spans="1:79" hidden="1"/>
    <row r="232" spans="1:79" hidden="1"/>
    <row r="233" spans="1:79" hidden="1"/>
    <row r="234" spans="1:79" hidden="1"/>
    <row r="235" spans="1:79" hidden="1"/>
    <row r="236" spans="1:79" hidden="1"/>
    <row r="237" spans="1:79" hidden="1"/>
    <row r="238" spans="1:79" hidden="1"/>
    <row r="239" spans="1:79" hidden="1"/>
    <row r="240" spans="1:79" hidden="1"/>
    <row r="296" spans="1:79" s="307" customFormat="1" hidden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251.25" hidden="1" customHeight="1"/>
    <row r="298" spans="1:79" s="307" customFormat="1" hidden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s="307" customFormat="1" hidden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s="307" customFormat="1" hidden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s="307" customFormat="1" hidden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s="307" customFormat="1" hidden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s="307" customFormat="1" hidden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s="307" customFormat="1" hidden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s="307" customFormat="1" hidden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s="307" customFormat="1" hidden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s="307" customFormat="1" hidden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s="307" customFormat="1" hidden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s="307" customFormat="1" hidden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s="307" customFormat="1" hidden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s="307" customFormat="1" hidden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s="307" customFormat="1" hidden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s="307" customFormat="1" hidden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s="307" customFormat="1" hidden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s="307" customFormat="1" hidden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s="307" customFormat="1" hidden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s="307" customFormat="1" hidden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s="307" customFormat="1" hidden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s="307" customFormat="1" hidden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</row>
    <row r="320" spans="1:79" s="307" customFormat="1" hidden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</row>
    <row r="321" spans="1:79" s="307" customFormat="1" hidden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</row>
    <row r="322" spans="1:79" s="307" customFormat="1" hidden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</row>
    <row r="323" spans="1:79" s="307" customFormat="1" hidden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</row>
    <row r="324" spans="1:79" s="307" customFormat="1" hidden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</row>
    <row r="325" spans="1:79" s="307" customFormat="1" hidden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</row>
    <row r="326" spans="1:79" s="307" customFormat="1" hidden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 s="307" customFormat="1" hidden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</row>
    <row r="328" spans="1:79" s="307" customFormat="1" hidden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</row>
    <row r="329" spans="1:79" s="307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</sheetData>
  <sheetProtection algorithmName="SHA-512" hashValue="w3ibMLzo+RKZpaQzcCUJpLxVU2cDdDuv9+JshFT3/m4R98Sc76EX2NpdK3zhii3WcnXap12PZWT5Q0BzVpZjMw==" saltValue="STDmIRp0YLPQ4BItfKt3hw==" spinCount="100000" sheet="1" selectLockedCells="1"/>
  <mergeCells count="43">
    <mergeCell ref="F32:G32"/>
    <mergeCell ref="B37:G37"/>
    <mergeCell ref="B38:G38"/>
    <mergeCell ref="N28:T28"/>
    <mergeCell ref="G29:I29"/>
    <mergeCell ref="G30:I30"/>
    <mergeCell ref="G22:I22"/>
    <mergeCell ref="G23:I23"/>
    <mergeCell ref="G24:I24"/>
    <mergeCell ref="N27:S27"/>
    <mergeCell ref="X128:Y128"/>
    <mergeCell ref="B40:G40"/>
    <mergeCell ref="B41:G41"/>
    <mergeCell ref="G47:I47"/>
    <mergeCell ref="G49:I49"/>
    <mergeCell ref="G52:I52"/>
    <mergeCell ref="X52:Y52"/>
    <mergeCell ref="B39:G39"/>
    <mergeCell ref="G31:I31"/>
    <mergeCell ref="B34:G34"/>
    <mergeCell ref="B35:G35"/>
    <mergeCell ref="B36:G36"/>
    <mergeCell ref="G26:I26"/>
    <mergeCell ref="G27:I27"/>
    <mergeCell ref="G28:I28"/>
    <mergeCell ref="N20:Q21"/>
    <mergeCell ref="D7:G7"/>
    <mergeCell ref="J7:L8"/>
    <mergeCell ref="D8:G8"/>
    <mergeCell ref="G25:I25"/>
    <mergeCell ref="D9:G9"/>
    <mergeCell ref="D10:G10"/>
    <mergeCell ref="I10:J10"/>
    <mergeCell ref="D11:G11"/>
    <mergeCell ref="J11:L12"/>
    <mergeCell ref="D12:G12"/>
    <mergeCell ref="B17:D17"/>
    <mergeCell ref="G20:I20"/>
    <mergeCell ref="D4:G4"/>
    <mergeCell ref="D5:G5"/>
    <mergeCell ref="D6:G6"/>
    <mergeCell ref="I6:J6"/>
    <mergeCell ref="K6:L6"/>
  </mergeCells>
  <conditionalFormatting sqref="D22:D31">
    <cfRule type="expression" dxfId="1" priority="1">
      <formula>$AF22</formula>
    </cfRule>
  </conditionalFormatting>
  <conditionalFormatting sqref="D22:D31">
    <cfRule type="expression" dxfId="0" priority="2">
      <formula>IF(OR(D22=25,D22=32,D22=50,AND($G$17="INOX",D22=40)),"wahr","falsch")</formula>
    </cfRule>
  </conditionalFormatting>
  <dataValidations count="4">
    <dataValidation type="list" allowBlank="1" showInputMessage="1" showErrorMessage="1" sqref="E22:E31" xr:uid="{00000000-0002-0000-0100-000000000000}">
      <formula1>$B$69:$B$83</formula1>
    </dataValidation>
    <dataValidation type="list" allowBlank="1" showInputMessage="1" showErrorMessage="1" sqref="B17:D17" xr:uid="{00000000-0002-0000-0100-000001000000}">
      <formula1>$B$206:$B$212</formula1>
    </dataValidation>
    <dataValidation type="list" allowBlank="1" showInputMessage="1" showErrorMessage="1" sqref="G17" xr:uid="{00000000-0002-0000-0100-000002000000}">
      <formula1>$W$123:$W$126</formula1>
    </dataValidation>
    <dataValidation type="list" allowBlank="1" showInputMessage="1" showErrorMessage="1" sqref="D22:D31" xr:uid="{00000000-0002-0000-0100-000003000000}">
      <formula1>Pulldown2</formula1>
    </dataValidation>
  </dataValidations>
  <pageMargins left="0.51181102362204722" right="0.23622047244094491" top="0.39370078740157483" bottom="0.27559055118110237" header="0.23622047244094491" footer="0.23622047244094491"/>
  <pageSetup paperSize="9" scale="7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388" r:id="rId4" name="CheckBox4">
          <controlPr defaultSize="0" autoLine="0" r:id="rId5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8" r:id="rId4" name="CheckBox4"/>
      </mc:Fallback>
    </mc:AlternateContent>
    <mc:AlternateContent xmlns:mc="http://schemas.openxmlformats.org/markup-compatibility/2006">
      <mc:Choice Requires="x14">
        <control shapeId="16387" r:id="rId6" name="CheckBox3">
          <controlPr defaultSize="0" autoLine="0" r:id="rId7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7" r:id="rId6" name="CheckBox3"/>
      </mc:Fallback>
    </mc:AlternateContent>
    <mc:AlternateContent xmlns:mc="http://schemas.openxmlformats.org/markup-compatibility/2006">
      <mc:Choice Requires="x14">
        <control shapeId="16386" r:id="rId8" name="CheckBox2">
          <controlPr defaultSize="0" autoLine="0" r:id="rId9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6" r:id="rId8" name="CheckBox2"/>
      </mc:Fallback>
    </mc:AlternateContent>
    <mc:AlternateContent xmlns:mc="http://schemas.openxmlformats.org/markup-compatibility/2006">
      <mc:Choice Requires="x14">
        <control shapeId="16385" r:id="rId10" name="CheckBox1">
          <controlPr defaultSize="0" autoLine="0" r:id="rId11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180975</xdr:rowOff>
              </to>
            </anchor>
          </controlPr>
        </control>
      </mc:Choice>
      <mc:Fallback>
        <control shapeId="16385" r:id="rId10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8" zoomScaleNormal="98" workbookViewId="0">
      <selection activeCell="O28" sqref="O28"/>
    </sheetView>
  </sheetViews>
  <sheetFormatPr baseColWidth="10" defaultRowHeight="15"/>
  <sheetData/>
  <sheetProtection algorithmName="SHA-512" hashValue="bqg4ggKimE6Kjeo8aQelkmdL9hzuKq7WDEwReIAfvoZZwPoh8vE49VRdl87spMIev0r5LJhyzi8/wqkYnHHfcA==" saltValue="zBTzbQJ+qFba7K4iC3SRqA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2C554-72D3-47FB-ADE8-0CB69D66748C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2.xml><?xml version="1.0" encoding="utf-8"?>
<ds:datastoreItem xmlns:ds="http://schemas.openxmlformats.org/officeDocument/2006/customXml" ds:itemID="{4B3CC681-74D8-48D7-B9D1-11529FF02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0FACB-D040-4984-83A6-341AFF3311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Formulaire de commande 1</vt:lpstr>
      <vt:lpstr>Formulaire de commande 2</vt:lpstr>
      <vt:lpstr>Dimensions minimales</vt:lpstr>
      <vt:lpstr>'Formulaire de commande 1'!Zone_d_impression</vt:lpstr>
      <vt:lpstr>'Formulaire de commande 2'!Zone_d_impression</vt:lpstr>
    </vt:vector>
  </TitlesOfParts>
  <Company>D&amp;A Management und Beratung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AP54008</dc:creator>
  <cp:lastModifiedBy>Gustav Giczi</cp:lastModifiedBy>
  <cp:lastPrinted>2018-08-02T12:59:08Z</cp:lastPrinted>
  <dcterms:created xsi:type="dcterms:W3CDTF">2007-03-22T15:11:34Z</dcterms:created>
  <dcterms:modified xsi:type="dcterms:W3CDTF">2023-05-16T07:32:26Z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