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https://kloeco.sharepoint.com/sites/CH_DABT_PM_PBB/Shared Documents/Produkte/ACINOXplus/Bestellformulare/"/>
    </mc:Choice>
  </mc:AlternateContent>
  <xr:revisionPtr revIDLastSave="21" documentId="8_{165E0F37-F76B-4C3A-ABF6-796383D8F102}" xr6:coauthVersionLast="47" xr6:coauthVersionMax="47" xr10:uidLastSave="{0D8CA2A2-E0F9-4E81-BE6D-0184F302D235}"/>
  <workbookProtection workbookAlgorithmName="SHA-512" workbookHashValue="SEvrVbj8+UtIlte3aHlypoPh5JlbRnSlu2smYWcLBkH464v1RL/G416wSIiF+97tB7LCEC7LYW9ogWODaWMbhw==" workbookSaltValue="g9xYB85Fi6OxGghCa3y/xA==" workbookSpinCount="100000" lockStructure="1"/>
  <bookViews>
    <workbookView xWindow="28680" yWindow="-120" windowWidth="29040" windowHeight="17640" xr2:uid="{00000000-000D-0000-FFFF-FFFF00000000}"/>
  </bookViews>
  <sheets>
    <sheet name="ACINOXplus" sheetId="1" r:id="rId1"/>
  </sheets>
  <definedNames>
    <definedName name="c_OA">ACINOXplus!$EA$9:$EA$11</definedName>
    <definedName name="c_OB">ACINOXplus!$EB$9:$EB$11</definedName>
    <definedName name="c_OC">ACINOXplus!$EC$9:$EC$11</definedName>
    <definedName name="c_OD">ACINOXplus!$ED$9:$ED$11</definedName>
    <definedName name="c_OL">ACINOXplus!$DX$8:$DX$10</definedName>
    <definedName name="c_OP">ACINOXplus!$DZ$9:$DZ$11</definedName>
    <definedName name="c_OW">ACINOXplus!$ED$11</definedName>
    <definedName name="c_UA">ACINOXplus!$DT$9:$DT$11</definedName>
    <definedName name="c_UB">ACINOXplus!$DU$9:$DU$11</definedName>
    <definedName name="c_UC">ACINOXplus!$DV$9:$DV$11</definedName>
    <definedName name="c_UD">ACINOXplus!$DW$9:$DW$11</definedName>
    <definedName name="c_UL">ACINOXplus!$DQ$8:$DQ$10</definedName>
    <definedName name="c_UP">ACINOXplus!$DS$9:$DS$11</definedName>
    <definedName name="c_UW">ACINOXplus!$DW$11</definedName>
    <definedName name="c_UX">ACINOXplus!$EF$10:$EF$11</definedName>
    <definedName name="D_EKA">ACINOXplus!$BJ$186:$BJ$194</definedName>
    <definedName name="D_EKB">ACINOXplus!$BJ$195:$BJ$203</definedName>
    <definedName name="D_EKC">ACINOXplus!$BJ$204:$BJ$212</definedName>
    <definedName name="D_EKD">ACINOXplus!$BJ$213:$BJ$221</definedName>
    <definedName name="D_EKE">ACINOXplus!$BJ$222:$BJ$230</definedName>
    <definedName name="D_EKF">ACINOXplus!$BJ$231:$BJ$239</definedName>
    <definedName name="D_KA">ACINOXplus!$BJ$86:$BJ$92</definedName>
    <definedName name="D_KB">ACINOXplus!$BJ$93:$BJ$99</definedName>
    <definedName name="D_KC">ACINOXplus!$BJ$100:$BJ$106</definedName>
    <definedName name="D_KD">ACINOXplus!$BJ$107:$BJ$113</definedName>
    <definedName name="D_KE">ACINOXplus!$BJ$114:$BJ$120</definedName>
    <definedName name="D_KF">ACINOXplus!$BJ$121:$BJ$127</definedName>
    <definedName name="D_KG">ACINOXplus!$BJ$128:$BJ$135</definedName>
    <definedName name="D_KH">ACINOXplus!$BJ$136:$BJ$143</definedName>
    <definedName name="D_KPA">ACINOXplus!$BJ$65:$BJ$71</definedName>
    <definedName name="D_KPB">ACINOXplus!$BJ$72:$BJ$78</definedName>
    <definedName name="D_KPC">ACINOXplus!$BJ$79:$BJ$85</definedName>
    <definedName name="D_KVA">ACINOXplus!$BJ$403:$BJ$406</definedName>
    <definedName name="D_KVB">ACINOXplus!$BJ$407:$BJ$410</definedName>
    <definedName name="D_KVC">ACINOXplus!$BJ$411:$BJ$414</definedName>
    <definedName name="D_KVD">ACINOXplus!$BJ$415:$BJ$418</definedName>
    <definedName name="D_MC">ACINOXplus!$BJ$151:$BJ$157</definedName>
    <definedName name="D_MD">ACINOXplus!$BJ$158:$BJ$164</definedName>
    <definedName name="D_ME">ACINOXplus!$BJ$165:$BJ$171</definedName>
    <definedName name="D_MF">ACINOXplus!$BJ$172:$BJ$178</definedName>
    <definedName name="D_MG">ACINOXplus!$BJ$179:$BJ$185</definedName>
    <definedName name="D_MP">ACINOXplus!$BJ$144:$BJ$150</definedName>
    <definedName name="D_OA">ACINOXplus!$BJ$345:$BJ$351</definedName>
    <definedName name="D_OB">ACINOXplus!$BJ$352:$BJ$358</definedName>
    <definedName name="D_OC">ACINOXplus!$BJ$359:$BJ$365</definedName>
    <definedName name="D_OD">ACINOXplus!$BJ$366:$BJ$372</definedName>
    <definedName name="D_OL">ACINOXplus!$BJ$334:$BJ$337</definedName>
    <definedName name="D_OP">ACINOXplus!$BJ$338:$BJ$344</definedName>
    <definedName name="D_OW">ACINOXplus!$BJ$373:$BJ$376</definedName>
    <definedName name="D_QA">ACINOXplus!$BJ$240:$BJ$246</definedName>
    <definedName name="D_QB">ACINOXplus!$BJ$247:$BJ$253</definedName>
    <definedName name="D_QC">ACINOXplus!$BJ$254:$BJ$260</definedName>
    <definedName name="D_QD">ACINOXplus!$BJ$261:$BJ$267</definedName>
    <definedName name="D_QE">ACINOXplus!$BJ$268:$BJ$274</definedName>
    <definedName name="D_QF">ACINOXplus!$BJ$275:$BJ$281</definedName>
    <definedName name="D_QVA">ACINOXplus!$BJ$419:$BJ$421</definedName>
    <definedName name="D_QVB">ACINOXplus!$BJ$422:$BJ$424</definedName>
    <definedName name="D_QVC">ACINOXplus!$BJ$425:$BJ$427</definedName>
    <definedName name="D_QVD">ACINOXplus!$BJ$428:$BJ$430</definedName>
    <definedName name="D_SA">ACINOXplus!$BJ$377:$BJ$383</definedName>
    <definedName name="D_SB">ACINOXplus!$BJ$384:$BJ$390</definedName>
    <definedName name="D_UA">ACINOXplus!$BJ$293:$BJ$299</definedName>
    <definedName name="D_UB">ACINOXplus!$BJ$300:$BJ$306</definedName>
    <definedName name="D_UC">ACINOXplus!$BJ$307:$BJ$313</definedName>
    <definedName name="D_UD">ACINOXplus!$BJ$314:$BJ$320</definedName>
    <definedName name="D_UL">ACINOXplus!$BJ$282:$BJ$285</definedName>
    <definedName name="D_UP">ACINOXplus!$BJ$286:$BJ$292</definedName>
    <definedName name="D_UW">ACINOXplus!$BJ$321:$BJ$324</definedName>
    <definedName name="D_UXH">ACINOXplus!$BJ$331:$BJ$333</definedName>
    <definedName name="D_UXQ">ACINOXplus!$BJ$328:$BJ$330</definedName>
    <definedName name="D_UXV">ACINOXplus!$BJ$325:$BJ$327</definedName>
    <definedName name="D_WN">ACINOXplus!$BJ$391:$BJ$396</definedName>
    <definedName name="D_WQ">ACINOXplus!$BJ$397:$BJ$402</definedName>
    <definedName name="IsoMat">ACINOXplus!$CF$13:$CH$13</definedName>
    <definedName name="LMaxCG">ACINOXplus!$CI$14</definedName>
    <definedName name="LMaxMW">ACINOXplus!$CG$14</definedName>
    <definedName name="LMaxXPS">ACINOXplus!$CH$14</definedName>
    <definedName name="M_EKA">ACINOXplus!$CW$3:$CW$5</definedName>
    <definedName name="M_EKB">ACINOXplus!$CX$3:$CX$5</definedName>
    <definedName name="M_EKC">ACINOXplus!$CY$3:$CY$5</definedName>
    <definedName name="M_EKD">ACINOXplus!$CZ$3:$CZ$5</definedName>
    <definedName name="M_EKE">ACINOXplus!$DA$3:$DA$5</definedName>
    <definedName name="M_EKF">ACINOXplus!$DB$3:$DB$5</definedName>
    <definedName name="M_KA">ACINOXplus!$CJ$3:$CJ$5</definedName>
    <definedName name="M_KB">ACINOXplus!$CK$3:$CK$5</definedName>
    <definedName name="M_KC">ACINOXplus!$CL$3:$CL$5</definedName>
    <definedName name="M_KD">ACINOXplus!$CM$3:$CM$5</definedName>
    <definedName name="M_KE">ACINOXplus!$CN$3:$CN$5</definedName>
    <definedName name="M_KF">ACINOXplus!$CO$3:$CO$5</definedName>
    <definedName name="M_KG">ACINOXplus!$CP$3:$CP$5</definedName>
    <definedName name="M_KH">ACINOXplus!$CQ$3:$CQ$5</definedName>
    <definedName name="M_KPA">ACINOXplus!$CF$3:$CF$5</definedName>
    <definedName name="M_KPB">ACINOXplus!$CG$3:$CG$5</definedName>
    <definedName name="M_KPC">ACINOXplus!$CH$3:$CH$5</definedName>
    <definedName name="M_KVA">ACINOXplus!$DI$3:$DI$5</definedName>
    <definedName name="M_KVB">ACINOXplus!$DJ$3:$DJ$5</definedName>
    <definedName name="M_KVC">ACINOXplus!$DK$3:$DK$5</definedName>
    <definedName name="M_KVD">ACINOXplus!$DL$3:$DL$5</definedName>
    <definedName name="M_MC">ACINOXplus!$CS$3:$CS$5</definedName>
    <definedName name="M_MD">ACINOXplus!$CT$3:$CT$5</definedName>
    <definedName name="M_ME">ACINOXplus!$CU$3:$CU$5</definedName>
    <definedName name="M_MF">ACINOXplus!$CV$3:$CV$5</definedName>
    <definedName name="M_MG">ACINOXplus!$CW$3:$CW$5</definedName>
    <definedName name="M_MP">ACINOXplus!$CR$3:$CR$5</definedName>
    <definedName name="M_OA">ACINOXplus!$EA$3:$EA$5</definedName>
    <definedName name="M_OB">ACINOXplus!$EB$3:$EB$5</definedName>
    <definedName name="M_OC">ACINOXplus!$EC$3:$EC$5</definedName>
    <definedName name="M_OD">ACINOXplus!$ED$3:$ED$5</definedName>
    <definedName name="M_OL">ACINOXplus!$DY$3:$DY$5</definedName>
    <definedName name="M_OP">ACINOXplus!$DZ$3:$DZ$5</definedName>
    <definedName name="M_OW">ACINOXplus!$EE$3:$EE$5</definedName>
    <definedName name="M_QA">ACINOXplus!$DD$3:$DD$5</definedName>
    <definedName name="M_QB">ACINOXplus!$DE$3:$DE$5</definedName>
    <definedName name="M_QC">ACINOXplus!$DF$3:$DF$5</definedName>
    <definedName name="M_QD">ACINOXplus!$DG$3:$DG$5</definedName>
    <definedName name="M_QE">ACINOXplus!$DH$3:$DH$5</definedName>
    <definedName name="M_QF">ACINOXplus!$DI$3:$DI$5</definedName>
    <definedName name="M_QVA">ACINOXplus!$DM$3:$DM$5</definedName>
    <definedName name="M_QVB">ACINOXplus!$DN$3:$DN$5</definedName>
    <definedName name="M_QVC">ACINOXplus!$DO$3:$DO$5</definedName>
    <definedName name="M_QVD">ACINOXplus!$DP$3:$DP$5</definedName>
    <definedName name="M_SA">ACINOXplus!$EK$3:$EK$5</definedName>
    <definedName name="M_SB">ACINOXplus!$EL$3:$EL$5</definedName>
    <definedName name="M_UA">ACINOXplus!$DT$3:$DT$5</definedName>
    <definedName name="M_UB">ACINOXplus!$DU$3:$DU$5</definedName>
    <definedName name="M_UC">ACINOXplus!$DV$3:$DV$5</definedName>
    <definedName name="M_UD">ACINOXplus!$DW$3:$DW$5</definedName>
    <definedName name="M_UL">ACINOXplus!$DR$3:$DR$5</definedName>
    <definedName name="M_UP">ACINOXplus!$DS$3:$DS$5</definedName>
    <definedName name="M_UW">ACINOXplus!$DX$3:$DX$5</definedName>
    <definedName name="M_UXH">ACINOXplus!$EG$3:$EG$5</definedName>
    <definedName name="M_UXQ">ACINOXplus!$EF$3:$EF$5</definedName>
    <definedName name="M_UXV">ACINOXplus!$EE$3:$EE$5</definedName>
    <definedName name="M_WN">ACINOXplus!$EI$3:$EI$5</definedName>
    <definedName name="M_WQ">ACINOXplus!$EJ$3:$EJ$5</definedName>
    <definedName name="Tiso_">ACINOXplus!$CJ$15:$CJ$18</definedName>
    <definedName name="Tiso_CG">ACINOXplus!$CI$15:$CI$18</definedName>
    <definedName name="Tiso_KV">ACINOXplus!$CL$15:$CL$16</definedName>
    <definedName name="Tiso_MW">ACINOXplus!$CG$15:$CG$18</definedName>
    <definedName name="Tiso_QV">ACINOXplus!$CM$15:$CM$16</definedName>
    <definedName name="Tiso_UX">ACINOXplus!$CK$16</definedName>
    <definedName name="Tiso_XPS">ACINOXplus!$CH$15:$CH$18</definedName>
    <definedName name="_xlnm.Print_Area" localSheetId="0">ACINOXplus!$A$1:$R$55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8" i="1" l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B17" i="1"/>
  <c r="AA17" i="1"/>
  <c r="AF32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17" i="1"/>
  <c r="CD189" i="1"/>
  <c r="CD190" i="1"/>
  <c r="CD191" i="1"/>
  <c r="CD192" i="1"/>
  <c r="CD193" i="1"/>
  <c r="CD194" i="1"/>
  <c r="CD188" i="1"/>
  <c r="BU232" i="1" l="1"/>
  <c r="BU233" i="1" s="1"/>
  <c r="BU234" i="1" s="1"/>
  <c r="BU235" i="1" s="1"/>
  <c r="BU236" i="1" s="1"/>
  <c r="BU237" i="1" s="1"/>
  <c r="BU238" i="1" s="1"/>
  <c r="BU239" i="1" s="1"/>
  <c r="BT232" i="1"/>
  <c r="BT233" i="1" s="1"/>
  <c r="BT234" i="1" s="1"/>
  <c r="BT235" i="1" s="1"/>
  <c r="BT236" i="1" s="1"/>
  <c r="BT237" i="1" s="1"/>
  <c r="BT238" i="1" s="1"/>
  <c r="BT239" i="1" s="1"/>
  <c r="BU223" i="1"/>
  <c r="BU224" i="1" s="1"/>
  <c r="BU225" i="1" s="1"/>
  <c r="BU226" i="1" s="1"/>
  <c r="BU227" i="1" s="1"/>
  <c r="BU228" i="1" s="1"/>
  <c r="BU229" i="1" s="1"/>
  <c r="BU230" i="1" s="1"/>
  <c r="BT223" i="1"/>
  <c r="BT224" i="1" s="1"/>
  <c r="BT225" i="1" s="1"/>
  <c r="BT226" i="1" s="1"/>
  <c r="BT227" i="1" s="1"/>
  <c r="BT228" i="1" s="1"/>
  <c r="BT229" i="1" s="1"/>
  <c r="BT230" i="1" s="1"/>
  <c r="BU214" i="1"/>
  <c r="BU215" i="1" s="1"/>
  <c r="BU216" i="1" s="1"/>
  <c r="BU217" i="1" s="1"/>
  <c r="BU218" i="1" s="1"/>
  <c r="BU219" i="1" s="1"/>
  <c r="BU220" i="1" s="1"/>
  <c r="BU221" i="1" s="1"/>
  <c r="BT214" i="1"/>
  <c r="BT215" i="1" s="1"/>
  <c r="BT216" i="1" s="1"/>
  <c r="BT217" i="1" s="1"/>
  <c r="BT218" i="1" s="1"/>
  <c r="BT219" i="1" s="1"/>
  <c r="BT220" i="1" s="1"/>
  <c r="BT221" i="1" s="1"/>
  <c r="BU205" i="1"/>
  <c r="BU206" i="1" s="1"/>
  <c r="BU207" i="1" s="1"/>
  <c r="BU208" i="1" s="1"/>
  <c r="BU209" i="1" s="1"/>
  <c r="BU210" i="1" s="1"/>
  <c r="BU211" i="1" s="1"/>
  <c r="BU212" i="1" s="1"/>
  <c r="BT205" i="1"/>
  <c r="BT206" i="1" s="1"/>
  <c r="BT207" i="1" s="1"/>
  <c r="BT208" i="1" s="1"/>
  <c r="BT209" i="1" s="1"/>
  <c r="BT210" i="1" s="1"/>
  <c r="BT211" i="1" s="1"/>
  <c r="BT212" i="1" s="1"/>
  <c r="BU196" i="1"/>
  <c r="BU197" i="1" s="1"/>
  <c r="BU198" i="1" s="1"/>
  <c r="BU199" i="1" s="1"/>
  <c r="BU200" i="1" s="1"/>
  <c r="BU201" i="1" s="1"/>
  <c r="BU202" i="1" s="1"/>
  <c r="BU203" i="1" s="1"/>
  <c r="BT196" i="1"/>
  <c r="BT197" i="1" s="1"/>
  <c r="BT198" i="1" s="1"/>
  <c r="BT199" i="1" s="1"/>
  <c r="BT200" i="1" s="1"/>
  <c r="BT201" i="1" s="1"/>
  <c r="BT202" i="1" s="1"/>
  <c r="BT203" i="1" s="1"/>
  <c r="BU187" i="1"/>
  <c r="BU188" i="1" s="1"/>
  <c r="BU189" i="1" s="1"/>
  <c r="BU190" i="1" s="1"/>
  <c r="BU191" i="1" s="1"/>
  <c r="BU192" i="1" s="1"/>
  <c r="BU193" i="1" s="1"/>
  <c r="BU194" i="1" s="1"/>
  <c r="BT187" i="1"/>
  <c r="BT188" i="1" s="1"/>
  <c r="BT189" i="1" s="1"/>
  <c r="BT190" i="1" s="1"/>
  <c r="BT191" i="1" s="1"/>
  <c r="BT192" i="1" s="1"/>
  <c r="BT193" i="1" s="1"/>
  <c r="BT194" i="1" s="1"/>
  <c r="BS234" i="1"/>
  <c r="BS235" i="1" s="1"/>
  <c r="BS236" i="1" s="1"/>
  <c r="BS237" i="1" s="1"/>
  <c r="BS238" i="1" s="1"/>
  <c r="BR234" i="1"/>
  <c r="BR235" i="1" s="1"/>
  <c r="BR236" i="1" s="1"/>
  <c r="BR237" i="1" s="1"/>
  <c r="BR238" i="1" s="1"/>
  <c r="BR239" i="1" s="1"/>
  <c r="BI232" i="1"/>
  <c r="BH232" i="1" s="1"/>
  <c r="BH231" i="1"/>
  <c r="BI223" i="1"/>
  <c r="BH223" i="1" s="1"/>
  <c r="BI215" i="1"/>
  <c r="BH221" i="1" s="1"/>
  <c r="BI214" i="1"/>
  <c r="BH214" i="1" s="1"/>
  <c r="BI196" i="1"/>
  <c r="BH196" i="1" s="1"/>
  <c r="BI188" i="1"/>
  <c r="BH193" i="1" s="1"/>
  <c r="BI187" i="1"/>
  <c r="BH187" i="1" s="1"/>
  <c r="BS189" i="1"/>
  <c r="BS190" i="1" s="1"/>
  <c r="BS191" i="1" s="1"/>
  <c r="BS192" i="1" s="1"/>
  <c r="BS193" i="1" s="1"/>
  <c r="BR189" i="1"/>
  <c r="BR190" i="1" s="1"/>
  <c r="BR191" i="1" s="1"/>
  <c r="BR192" i="1" s="1"/>
  <c r="BR193" i="1" s="1"/>
  <c r="BR194" i="1" s="1"/>
  <c r="BH186" i="1"/>
  <c r="BS198" i="1"/>
  <c r="BS199" i="1" s="1"/>
  <c r="BS200" i="1" s="1"/>
  <c r="BS201" i="1" s="1"/>
  <c r="BS202" i="1" s="1"/>
  <c r="BR198" i="1"/>
  <c r="BR199" i="1" s="1"/>
  <c r="BR200" i="1" s="1"/>
  <c r="BR201" i="1" s="1"/>
  <c r="BR202" i="1" s="1"/>
  <c r="BR203" i="1" s="1"/>
  <c r="BH195" i="1"/>
  <c r="BH212" i="1"/>
  <c r="BH211" i="1"/>
  <c r="BH210" i="1"/>
  <c r="BH209" i="1"/>
  <c r="BH208" i="1"/>
  <c r="BS207" i="1"/>
  <c r="BS208" i="1" s="1"/>
  <c r="BS209" i="1" s="1"/>
  <c r="BS210" i="1" s="1"/>
  <c r="BS211" i="1" s="1"/>
  <c r="BR207" i="1"/>
  <c r="BR208" i="1" s="1"/>
  <c r="BR209" i="1" s="1"/>
  <c r="BR210" i="1" s="1"/>
  <c r="BR211" i="1" s="1"/>
  <c r="BR212" i="1" s="1"/>
  <c r="BI207" i="1"/>
  <c r="BI208" i="1" s="1"/>
  <c r="BI209" i="1" s="1"/>
  <c r="BI210" i="1" s="1"/>
  <c r="BI211" i="1" s="1"/>
  <c r="BI212" i="1" s="1"/>
  <c r="BH207" i="1"/>
  <c r="BH206" i="1"/>
  <c r="BH205" i="1"/>
  <c r="BH204" i="1"/>
  <c r="BS216" i="1"/>
  <c r="BS217" i="1" s="1"/>
  <c r="BS218" i="1" s="1"/>
  <c r="BS219" i="1" s="1"/>
  <c r="BS220" i="1" s="1"/>
  <c r="BR216" i="1"/>
  <c r="BR217" i="1" s="1"/>
  <c r="BR218" i="1" s="1"/>
  <c r="BR219" i="1" s="1"/>
  <c r="BR220" i="1" s="1"/>
  <c r="BR221" i="1" s="1"/>
  <c r="BH213" i="1"/>
  <c r="BH222" i="1"/>
  <c r="BS225" i="1"/>
  <c r="BS226" i="1" s="1"/>
  <c r="BS227" i="1" s="1"/>
  <c r="BS228" i="1" s="1"/>
  <c r="BS229" i="1" s="1"/>
  <c r="BI224" i="1" l="1"/>
  <c r="BI197" i="1"/>
  <c r="BI233" i="1"/>
  <c r="BH236" i="1" s="1"/>
  <c r="BH217" i="1"/>
  <c r="BH215" i="1"/>
  <c r="BH218" i="1"/>
  <c r="BH220" i="1"/>
  <c r="BH216" i="1"/>
  <c r="BH219" i="1"/>
  <c r="BI216" i="1"/>
  <c r="BI217" i="1" s="1"/>
  <c r="BI218" i="1" s="1"/>
  <c r="BI219" i="1" s="1"/>
  <c r="BI220" i="1" s="1"/>
  <c r="BI221" i="1" s="1"/>
  <c r="BH188" i="1"/>
  <c r="BH190" i="1"/>
  <c r="BH189" i="1"/>
  <c r="BH192" i="1"/>
  <c r="BH194" i="1"/>
  <c r="BH191" i="1"/>
  <c r="BI189" i="1"/>
  <c r="BI190" i="1" s="1"/>
  <c r="BI191" i="1" s="1"/>
  <c r="BI192" i="1" s="1"/>
  <c r="BI193" i="1" s="1"/>
  <c r="BI194" i="1" s="1"/>
  <c r="BX367" i="1"/>
  <c r="BX368" i="1" s="1"/>
  <c r="BX369" i="1" s="1"/>
  <c r="BX370" i="1" s="1"/>
  <c r="BX371" i="1" s="1"/>
  <c r="BX372" i="1" s="1"/>
  <c r="BX360" i="1"/>
  <c r="BX361" i="1" s="1"/>
  <c r="BX362" i="1" s="1"/>
  <c r="BX363" i="1" s="1"/>
  <c r="BX364" i="1" s="1"/>
  <c r="BX365" i="1" s="1"/>
  <c r="BX353" i="1"/>
  <c r="BX354" i="1" s="1"/>
  <c r="BX355" i="1" s="1"/>
  <c r="BX356" i="1" s="1"/>
  <c r="BX357" i="1" s="1"/>
  <c r="BX358" i="1" s="1"/>
  <c r="BX346" i="1"/>
  <c r="BX347" i="1" s="1"/>
  <c r="BX348" i="1" s="1"/>
  <c r="BX349" i="1" s="1"/>
  <c r="BX350" i="1" s="1"/>
  <c r="BX351" i="1" s="1"/>
  <c r="BX339" i="1"/>
  <c r="BX340" i="1" s="1"/>
  <c r="BX341" i="1" s="1"/>
  <c r="BX342" i="1" s="1"/>
  <c r="BX343" i="1" s="1"/>
  <c r="BX344" i="1" s="1"/>
  <c r="BX335" i="1"/>
  <c r="BX336" i="1" s="1"/>
  <c r="BX337" i="1" s="1"/>
  <c r="BX315" i="1"/>
  <c r="BX316" i="1" s="1"/>
  <c r="BX317" i="1" s="1"/>
  <c r="BX318" i="1" s="1"/>
  <c r="BX319" i="1" s="1"/>
  <c r="BX320" i="1" s="1"/>
  <c r="BX308" i="1"/>
  <c r="BX309" i="1" s="1"/>
  <c r="BX310" i="1" s="1"/>
  <c r="BX311" i="1" s="1"/>
  <c r="BX312" i="1" s="1"/>
  <c r="BX313" i="1" s="1"/>
  <c r="BX301" i="1"/>
  <c r="BX302" i="1" s="1"/>
  <c r="BX303" i="1" s="1"/>
  <c r="BX304" i="1" s="1"/>
  <c r="BX305" i="1" s="1"/>
  <c r="BX306" i="1" s="1"/>
  <c r="BX294" i="1"/>
  <c r="BX295" i="1" s="1"/>
  <c r="BX296" i="1" s="1"/>
  <c r="BX297" i="1" s="1"/>
  <c r="BX298" i="1" s="1"/>
  <c r="BX299" i="1" s="1"/>
  <c r="BX287" i="1"/>
  <c r="BX288" i="1" s="1"/>
  <c r="BX289" i="1" s="1"/>
  <c r="BX290" i="1" s="1"/>
  <c r="BX291" i="1" s="1"/>
  <c r="BX292" i="1" s="1"/>
  <c r="BX283" i="1"/>
  <c r="BX284" i="1" s="1"/>
  <c r="BX285" i="1" s="1"/>
  <c r="BH203" i="1" l="1"/>
  <c r="BH198" i="1"/>
  <c r="BH202" i="1"/>
  <c r="BH197" i="1"/>
  <c r="BH201" i="1"/>
  <c r="BH200" i="1"/>
  <c r="BH199" i="1"/>
  <c r="BI198" i="1"/>
  <c r="BI199" i="1" s="1"/>
  <c r="BI200" i="1" s="1"/>
  <c r="BI201" i="1" s="1"/>
  <c r="BI202" i="1" s="1"/>
  <c r="BI203" i="1" s="1"/>
  <c r="BH235" i="1"/>
  <c r="BH237" i="1"/>
  <c r="BH234" i="1"/>
  <c r="BI234" i="1"/>
  <c r="BI235" i="1" s="1"/>
  <c r="BI236" i="1" s="1"/>
  <c r="BI237" i="1" s="1"/>
  <c r="BI238" i="1" s="1"/>
  <c r="BI239" i="1" s="1"/>
  <c r="BH233" i="1"/>
  <c r="BH239" i="1"/>
  <c r="BH238" i="1"/>
  <c r="BR374" i="1"/>
  <c r="BR375" i="1" s="1"/>
  <c r="BR376" i="1" s="1"/>
  <c r="BR322" i="1"/>
  <c r="BR323" i="1" s="1"/>
  <c r="BR324" i="1" s="1"/>
  <c r="BR225" i="1"/>
  <c r="BR226" i="1" s="1"/>
  <c r="BR227" i="1" s="1"/>
  <c r="BR228" i="1" s="1"/>
  <c r="BR229" i="1" s="1"/>
  <c r="BR230" i="1" s="1"/>
  <c r="BR367" i="1"/>
  <c r="BR368" i="1" s="1"/>
  <c r="BR369" i="1" s="1"/>
  <c r="BR370" i="1" s="1"/>
  <c r="BR371" i="1" s="1"/>
  <c r="BR372" i="1" s="1"/>
  <c r="BR353" i="1"/>
  <c r="BR354" i="1" s="1"/>
  <c r="BR355" i="1" s="1"/>
  <c r="BR356" i="1" s="1"/>
  <c r="BR357" i="1" s="1"/>
  <c r="BR358" i="1" s="1"/>
  <c r="BR346" i="1"/>
  <c r="BR347" i="1" s="1"/>
  <c r="BR348" i="1" s="1"/>
  <c r="BR349" i="1" s="1"/>
  <c r="BR350" i="1" s="1"/>
  <c r="BR351" i="1" s="1"/>
  <c r="BR315" i="1"/>
  <c r="BR316" i="1" s="1"/>
  <c r="BR317" i="1" s="1"/>
  <c r="BR318" i="1" s="1"/>
  <c r="BR319" i="1" s="1"/>
  <c r="BR320" i="1" s="1"/>
  <c r="BR308" i="1"/>
  <c r="BR309" i="1" s="1"/>
  <c r="BR310" i="1" s="1"/>
  <c r="BR311" i="1" s="1"/>
  <c r="BR312" i="1" s="1"/>
  <c r="BR313" i="1" s="1"/>
  <c r="BR301" i="1"/>
  <c r="BR302" i="1" s="1"/>
  <c r="BR303" i="1" s="1"/>
  <c r="BR304" i="1" s="1"/>
  <c r="BR305" i="1" s="1"/>
  <c r="BR306" i="1" s="1"/>
  <c r="BR294" i="1"/>
  <c r="BR295" i="1" s="1"/>
  <c r="BR296" i="1" s="1"/>
  <c r="BR297" i="1" s="1"/>
  <c r="BR298" i="1" s="1"/>
  <c r="BR299" i="1" s="1"/>
  <c r="F13" i="1" l="1"/>
  <c r="I35" i="1"/>
  <c r="F51" i="1" l="1"/>
  <c r="AR19" i="1" l="1"/>
  <c r="AR20" i="1"/>
  <c r="AR21" i="1"/>
  <c r="AR22" i="1"/>
  <c r="AR23" i="1"/>
  <c r="AR25" i="1"/>
  <c r="AR30" i="1"/>
  <c r="AR31" i="1"/>
  <c r="AR32" i="1"/>
  <c r="AR26" i="1"/>
  <c r="AR28" i="1"/>
  <c r="AR24" i="1"/>
  <c r="AR29" i="1"/>
  <c r="AR27" i="1"/>
  <c r="AR18" i="1"/>
  <c r="AR17" i="1"/>
  <c r="AT48" i="1" l="1"/>
  <c r="AG48" i="1" s="1"/>
  <c r="AT49" i="1"/>
  <c r="AG49" i="1" s="1"/>
  <c r="AT50" i="1"/>
  <c r="AG50" i="1" s="1"/>
  <c r="J50" i="1" s="1"/>
  <c r="AU25" i="1"/>
  <c r="AU30" i="1"/>
  <c r="AU31" i="1"/>
  <c r="AU32" i="1"/>
  <c r="AP48" i="1"/>
  <c r="AP49" i="1"/>
  <c r="AP50" i="1"/>
  <c r="AP47" i="1"/>
  <c r="AT47" i="1"/>
  <c r="AU22" i="1"/>
  <c r="AU27" i="1"/>
  <c r="AU28" i="1"/>
  <c r="AU26" i="1"/>
  <c r="AU29" i="1"/>
  <c r="AG47" i="1" l="1"/>
  <c r="AO17" i="1" l="1"/>
  <c r="AP17" i="1" s="1"/>
  <c r="BH376" i="1"/>
  <c r="BH375" i="1"/>
  <c r="BW374" i="1"/>
  <c r="BW375" i="1" s="1"/>
  <c r="BW376" i="1" s="1"/>
  <c r="BV374" i="1"/>
  <c r="BV375" i="1" s="1"/>
  <c r="BV376" i="1" s="1"/>
  <c r="BU374" i="1"/>
  <c r="BU375" i="1" s="1"/>
  <c r="BU376" i="1" s="1"/>
  <c r="BT374" i="1"/>
  <c r="BT375" i="1" s="1"/>
  <c r="BT376" i="1" s="1"/>
  <c r="BI374" i="1"/>
  <c r="BI375" i="1" s="1"/>
  <c r="BI376" i="1" s="1"/>
  <c r="BH374" i="1"/>
  <c r="BH373" i="1"/>
  <c r="F52" i="1" l="1"/>
  <c r="BN367" i="1"/>
  <c r="BN368" i="1" s="1"/>
  <c r="BN369" i="1" s="1"/>
  <c r="BN370" i="1" s="1"/>
  <c r="BN371" i="1" s="1"/>
  <c r="BN372" i="1" s="1"/>
  <c r="BL367" i="1"/>
  <c r="BL368" i="1" s="1"/>
  <c r="BL369" i="1" s="1"/>
  <c r="BL370" i="1" s="1"/>
  <c r="BL371" i="1" s="1"/>
  <c r="BL372" i="1" s="1"/>
  <c r="BM360" i="1"/>
  <c r="BM361" i="1" s="1"/>
  <c r="BM362" i="1" s="1"/>
  <c r="BM363" i="1" s="1"/>
  <c r="BM364" i="1" s="1"/>
  <c r="BM365" i="1" s="1"/>
  <c r="BL360" i="1"/>
  <c r="BL361" i="1" s="1"/>
  <c r="BL362" i="1" s="1"/>
  <c r="BL363" i="1" s="1"/>
  <c r="BL364" i="1" s="1"/>
  <c r="BL365" i="1" s="1"/>
  <c r="BK360" i="1"/>
  <c r="BK361" i="1" s="1"/>
  <c r="BK362" i="1" s="1"/>
  <c r="BK363" i="1" s="1"/>
  <c r="BK364" i="1" s="1"/>
  <c r="BK365" i="1" s="1"/>
  <c r="BL353" i="1"/>
  <c r="BL354" i="1" s="1"/>
  <c r="BL355" i="1" s="1"/>
  <c r="BL356" i="1" s="1"/>
  <c r="BL357" i="1" s="1"/>
  <c r="BL358" i="1" s="1"/>
  <c r="BL346" i="1"/>
  <c r="BL347" i="1" s="1"/>
  <c r="BL348" i="1" s="1"/>
  <c r="BL349" i="1" s="1"/>
  <c r="BL350" i="1" s="1"/>
  <c r="BL351" i="1" s="1"/>
  <c r="BK346" i="1"/>
  <c r="BK347" i="1" s="1"/>
  <c r="BK348" i="1" s="1"/>
  <c r="BK349" i="1" s="1"/>
  <c r="BK350" i="1" s="1"/>
  <c r="BK351" i="1" s="1"/>
  <c r="BK339" i="1"/>
  <c r="BK340" i="1" s="1"/>
  <c r="BK341" i="1" s="1"/>
  <c r="BK342" i="1" s="1"/>
  <c r="BK343" i="1" s="1"/>
  <c r="BK344" i="1" s="1"/>
  <c r="BL335" i="1"/>
  <c r="BL336" i="1" s="1"/>
  <c r="BL337" i="1" s="1"/>
  <c r="BK335" i="1"/>
  <c r="BK336" i="1" s="1"/>
  <c r="BK337" i="1" s="1"/>
  <c r="BN315" i="1"/>
  <c r="BN316" i="1" s="1"/>
  <c r="BN317" i="1" s="1"/>
  <c r="BN318" i="1" s="1"/>
  <c r="BN319" i="1" s="1"/>
  <c r="BN320" i="1" s="1"/>
  <c r="BL315" i="1"/>
  <c r="BL316" i="1" s="1"/>
  <c r="BL317" i="1" s="1"/>
  <c r="BL318" i="1" s="1"/>
  <c r="BL319" i="1" s="1"/>
  <c r="BL320" i="1" s="1"/>
  <c r="BM308" i="1"/>
  <c r="BM309" i="1" s="1"/>
  <c r="BM310" i="1" s="1"/>
  <c r="BM311" i="1" s="1"/>
  <c r="BM312" i="1" s="1"/>
  <c r="BM313" i="1" s="1"/>
  <c r="BL308" i="1"/>
  <c r="BL309" i="1" s="1"/>
  <c r="BL310" i="1" s="1"/>
  <c r="BL311" i="1" s="1"/>
  <c r="BL312" i="1" s="1"/>
  <c r="BL313" i="1" s="1"/>
  <c r="BK308" i="1"/>
  <c r="BK309" i="1" s="1"/>
  <c r="BK310" i="1" s="1"/>
  <c r="BK311" i="1" s="1"/>
  <c r="BK312" i="1" s="1"/>
  <c r="BK313" i="1" s="1"/>
  <c r="BL301" i="1"/>
  <c r="BL302" i="1" s="1"/>
  <c r="BL303" i="1" s="1"/>
  <c r="BL304" i="1" s="1"/>
  <c r="BL305" i="1" s="1"/>
  <c r="BL306" i="1" s="1"/>
  <c r="BL294" i="1"/>
  <c r="BL295" i="1" s="1"/>
  <c r="BL296" i="1" s="1"/>
  <c r="BL297" i="1" s="1"/>
  <c r="BL298" i="1" s="1"/>
  <c r="BL299" i="1" s="1"/>
  <c r="BK294" i="1"/>
  <c r="BK295" i="1" s="1"/>
  <c r="BK296" i="1" s="1"/>
  <c r="BK297" i="1" s="1"/>
  <c r="BK298" i="1" s="1"/>
  <c r="BK299" i="1" s="1"/>
  <c r="BK287" i="1"/>
  <c r="BK288" i="1" s="1"/>
  <c r="BK289" i="1" s="1"/>
  <c r="BK290" i="1" s="1"/>
  <c r="BK291" i="1" s="1"/>
  <c r="BK292" i="1" s="1"/>
  <c r="BL283" i="1"/>
  <c r="BL284" i="1" s="1"/>
  <c r="BL285" i="1" s="1"/>
  <c r="BK283" i="1"/>
  <c r="BK284" i="1" s="1"/>
  <c r="BK285" i="1" s="1"/>
  <c r="BL241" i="1"/>
  <c r="BL242" i="1" s="1"/>
  <c r="BL243" i="1" s="1"/>
  <c r="BL244" i="1" s="1"/>
  <c r="BL245" i="1" s="1"/>
  <c r="BL246" i="1" s="1"/>
  <c r="BK152" i="1"/>
  <c r="BK153" i="1" s="1"/>
  <c r="BK154" i="1" s="1"/>
  <c r="BK155" i="1" s="1"/>
  <c r="BK156" i="1" s="1"/>
  <c r="BK157" i="1" s="1"/>
  <c r="BI429" i="1"/>
  <c r="BI430" i="1" s="1"/>
  <c r="BI426" i="1"/>
  <c r="BI427" i="1" s="1"/>
  <c r="BI423" i="1"/>
  <c r="BI424" i="1" s="1"/>
  <c r="BI420" i="1"/>
  <c r="BI421" i="1" s="1"/>
  <c r="BI416" i="1"/>
  <c r="BI417" i="1" s="1"/>
  <c r="BI418" i="1" s="1"/>
  <c r="BI412" i="1"/>
  <c r="BI413" i="1" s="1"/>
  <c r="BI414" i="1" s="1"/>
  <c r="BI408" i="1"/>
  <c r="BI409" i="1" s="1"/>
  <c r="BI410" i="1" s="1"/>
  <c r="BI404" i="1"/>
  <c r="BI405" i="1" s="1"/>
  <c r="BI406" i="1" s="1"/>
  <c r="BI398" i="1"/>
  <c r="BI399" i="1" s="1"/>
  <c r="BI400" i="1" s="1"/>
  <c r="BI401" i="1" s="1"/>
  <c r="BI402" i="1" s="1"/>
  <c r="BI392" i="1"/>
  <c r="BI393" i="1" s="1"/>
  <c r="BI394" i="1" s="1"/>
  <c r="BI395" i="1" s="1"/>
  <c r="BI396" i="1" s="1"/>
  <c r="BI385" i="1"/>
  <c r="BI386" i="1" s="1"/>
  <c r="BI387" i="1" s="1"/>
  <c r="BI388" i="1" s="1"/>
  <c r="BI389" i="1" s="1"/>
  <c r="BI390" i="1" s="1"/>
  <c r="BI378" i="1"/>
  <c r="BI379" i="1" s="1"/>
  <c r="BI380" i="1" s="1"/>
  <c r="BI381" i="1" s="1"/>
  <c r="BI382" i="1" s="1"/>
  <c r="BI383" i="1" s="1"/>
  <c r="BI367" i="1"/>
  <c r="BI368" i="1" s="1"/>
  <c r="BI369" i="1" s="1"/>
  <c r="BI370" i="1" s="1"/>
  <c r="BI371" i="1" s="1"/>
  <c r="BI372" i="1" s="1"/>
  <c r="BI360" i="1"/>
  <c r="BI361" i="1" s="1"/>
  <c r="BI362" i="1" s="1"/>
  <c r="BI363" i="1" s="1"/>
  <c r="BI364" i="1" s="1"/>
  <c r="BI365" i="1" s="1"/>
  <c r="BI353" i="1"/>
  <c r="BI354" i="1" s="1"/>
  <c r="BI355" i="1" s="1"/>
  <c r="BI356" i="1" s="1"/>
  <c r="BI357" i="1" s="1"/>
  <c r="BI358" i="1" s="1"/>
  <c r="BI346" i="1"/>
  <c r="BI347" i="1" s="1"/>
  <c r="BI348" i="1" s="1"/>
  <c r="BI349" i="1" s="1"/>
  <c r="BI350" i="1" s="1"/>
  <c r="BI351" i="1" s="1"/>
  <c r="BI339" i="1"/>
  <c r="BI340" i="1" s="1"/>
  <c r="BI341" i="1" s="1"/>
  <c r="BI342" i="1" s="1"/>
  <c r="BI343" i="1" s="1"/>
  <c r="BI344" i="1" s="1"/>
  <c r="BI335" i="1"/>
  <c r="BI336" i="1" s="1"/>
  <c r="BI337" i="1" s="1"/>
  <c r="BI332" i="1"/>
  <c r="BI333" i="1" s="1"/>
  <c r="BI329" i="1"/>
  <c r="BI330" i="1" s="1"/>
  <c r="BI326" i="1"/>
  <c r="BI327" i="1" s="1"/>
  <c r="BI315" i="1"/>
  <c r="BI316" i="1" s="1"/>
  <c r="BI317" i="1" s="1"/>
  <c r="BI318" i="1" s="1"/>
  <c r="BI319" i="1" s="1"/>
  <c r="BI320" i="1" s="1"/>
  <c r="BI308" i="1"/>
  <c r="BI309" i="1" s="1"/>
  <c r="BI310" i="1" s="1"/>
  <c r="BI311" i="1" s="1"/>
  <c r="BI312" i="1" s="1"/>
  <c r="BI313" i="1" s="1"/>
  <c r="BI301" i="1"/>
  <c r="BI302" i="1" s="1"/>
  <c r="BI303" i="1" s="1"/>
  <c r="BI304" i="1" s="1"/>
  <c r="BI305" i="1" s="1"/>
  <c r="BI306" i="1" s="1"/>
  <c r="BI294" i="1"/>
  <c r="BI295" i="1" s="1"/>
  <c r="BI296" i="1" s="1"/>
  <c r="BI297" i="1" s="1"/>
  <c r="BI298" i="1" s="1"/>
  <c r="BI299" i="1" s="1"/>
  <c r="BI287" i="1"/>
  <c r="BI288" i="1" s="1"/>
  <c r="BI289" i="1" s="1"/>
  <c r="BI290" i="1" s="1"/>
  <c r="BI291" i="1" s="1"/>
  <c r="BI292" i="1" s="1"/>
  <c r="BI283" i="1"/>
  <c r="BI284" i="1" s="1"/>
  <c r="BI285" i="1" s="1"/>
  <c r="BI322" i="1"/>
  <c r="BI323" i="1" s="1"/>
  <c r="BI324" i="1" s="1"/>
  <c r="BI276" i="1"/>
  <c r="BI277" i="1" s="1"/>
  <c r="BI278" i="1" s="1"/>
  <c r="BI279" i="1" s="1"/>
  <c r="BI280" i="1" s="1"/>
  <c r="BI281" i="1" s="1"/>
  <c r="BI269" i="1"/>
  <c r="BI270" i="1" s="1"/>
  <c r="BI271" i="1" s="1"/>
  <c r="BI272" i="1" s="1"/>
  <c r="BI273" i="1" s="1"/>
  <c r="BI274" i="1" s="1"/>
  <c r="BI262" i="1"/>
  <c r="BI263" i="1" s="1"/>
  <c r="BI264" i="1" s="1"/>
  <c r="BI265" i="1" s="1"/>
  <c r="BI266" i="1" s="1"/>
  <c r="BI267" i="1" s="1"/>
  <c r="BI255" i="1"/>
  <c r="BI256" i="1" s="1"/>
  <c r="BI257" i="1" s="1"/>
  <c r="BI258" i="1" s="1"/>
  <c r="BI259" i="1" s="1"/>
  <c r="BI260" i="1" s="1"/>
  <c r="BI248" i="1"/>
  <c r="BI249" i="1" s="1"/>
  <c r="BI250" i="1" s="1"/>
  <c r="BI251" i="1" s="1"/>
  <c r="BI252" i="1" s="1"/>
  <c r="BI253" i="1" s="1"/>
  <c r="BI241" i="1"/>
  <c r="BI242" i="1" s="1"/>
  <c r="BI243" i="1" s="1"/>
  <c r="BI244" i="1" s="1"/>
  <c r="BI245" i="1" s="1"/>
  <c r="BI246" i="1" s="1"/>
  <c r="BI225" i="1"/>
  <c r="BI226" i="1" s="1"/>
  <c r="BI227" i="1" s="1"/>
  <c r="BI228" i="1" s="1"/>
  <c r="BI229" i="1" s="1"/>
  <c r="BI230" i="1" s="1"/>
  <c r="BI180" i="1"/>
  <c r="BI181" i="1" s="1"/>
  <c r="BI182" i="1" s="1"/>
  <c r="BI183" i="1" s="1"/>
  <c r="BI184" i="1" s="1"/>
  <c r="BI185" i="1" s="1"/>
  <c r="BI173" i="1"/>
  <c r="BI174" i="1" s="1"/>
  <c r="BI175" i="1" s="1"/>
  <c r="BI176" i="1" s="1"/>
  <c r="BI177" i="1" s="1"/>
  <c r="BI178" i="1" s="1"/>
  <c r="BI166" i="1"/>
  <c r="BI167" i="1" s="1"/>
  <c r="BI168" i="1" s="1"/>
  <c r="BI169" i="1" s="1"/>
  <c r="BI170" i="1" s="1"/>
  <c r="BI171" i="1" s="1"/>
  <c r="BI159" i="1"/>
  <c r="BI160" i="1" s="1"/>
  <c r="BI161" i="1" s="1"/>
  <c r="BI162" i="1" s="1"/>
  <c r="BI163" i="1" s="1"/>
  <c r="BI164" i="1" s="1"/>
  <c r="BI152" i="1"/>
  <c r="BI153" i="1" s="1"/>
  <c r="BI154" i="1" s="1"/>
  <c r="BI155" i="1" s="1"/>
  <c r="BI156" i="1" s="1"/>
  <c r="BI157" i="1" s="1"/>
  <c r="BI145" i="1"/>
  <c r="BI146" i="1" s="1"/>
  <c r="BI147" i="1" s="1"/>
  <c r="BI148" i="1" s="1"/>
  <c r="BI149" i="1" s="1"/>
  <c r="BI150" i="1" s="1"/>
  <c r="BI137" i="1"/>
  <c r="BI138" i="1" s="1"/>
  <c r="BI139" i="1" s="1"/>
  <c r="BI140" i="1" s="1"/>
  <c r="BI129" i="1"/>
  <c r="BI130" i="1" s="1"/>
  <c r="BI131" i="1" s="1"/>
  <c r="BI132" i="1" s="1"/>
  <c r="BI133" i="1" s="1"/>
  <c r="BI134" i="1" s="1"/>
  <c r="BI122" i="1"/>
  <c r="BI123" i="1" s="1"/>
  <c r="BI124" i="1" s="1"/>
  <c r="BI125" i="1" s="1"/>
  <c r="BI126" i="1" s="1"/>
  <c r="BI127" i="1" s="1"/>
  <c r="BI115" i="1"/>
  <c r="BI116" i="1" s="1"/>
  <c r="BI117" i="1" s="1"/>
  <c r="BI118" i="1" s="1"/>
  <c r="BI119" i="1" s="1"/>
  <c r="BI120" i="1" s="1"/>
  <c r="BI108" i="1"/>
  <c r="BI109" i="1" s="1"/>
  <c r="BI110" i="1" s="1"/>
  <c r="BI111" i="1" s="1"/>
  <c r="BI112" i="1" s="1"/>
  <c r="BI113" i="1" s="1"/>
  <c r="BI101" i="1"/>
  <c r="BI102" i="1" s="1"/>
  <c r="BI103" i="1" s="1"/>
  <c r="BI104" i="1" s="1"/>
  <c r="BI105" i="1" s="1"/>
  <c r="BI106" i="1" s="1"/>
  <c r="BI94" i="1"/>
  <c r="BI95" i="1" s="1"/>
  <c r="BI96" i="1" s="1"/>
  <c r="BI97" i="1" s="1"/>
  <c r="BI98" i="1" s="1"/>
  <c r="BI99" i="1" s="1"/>
  <c r="BI87" i="1"/>
  <c r="BI88" i="1" s="1"/>
  <c r="BI89" i="1" s="1"/>
  <c r="BI90" i="1" s="1"/>
  <c r="BI91" i="1" s="1"/>
  <c r="BI92" i="1" s="1"/>
  <c r="BI80" i="1"/>
  <c r="BI81" i="1" s="1"/>
  <c r="BI82" i="1" s="1"/>
  <c r="BI83" i="1" s="1"/>
  <c r="BI84" i="1" s="1"/>
  <c r="BI85" i="1" s="1"/>
  <c r="BI73" i="1"/>
  <c r="BI74" i="1" s="1"/>
  <c r="BI75" i="1" s="1"/>
  <c r="BI76" i="1" s="1"/>
  <c r="BI77" i="1" s="1"/>
  <c r="BI78" i="1" s="1"/>
  <c r="BI66" i="1"/>
  <c r="AU24" i="1" l="1"/>
  <c r="AU23" i="1"/>
  <c r="BI67" i="1"/>
  <c r="BI68" i="1" s="1"/>
  <c r="BI69" i="1" s="1"/>
  <c r="BI70" i="1" s="1"/>
  <c r="BI71" i="1" s="1"/>
  <c r="BI141" i="1"/>
  <c r="AU20" i="1" l="1"/>
  <c r="AU21" i="1"/>
  <c r="AT17" i="1"/>
  <c r="BI142" i="1"/>
  <c r="AU19" i="1" s="1"/>
  <c r="AQ23" i="1"/>
  <c r="AQ30" i="1"/>
  <c r="AQ32" i="1"/>
  <c r="AQ31" i="1"/>
  <c r="AQ19" i="1"/>
  <c r="AQ25" i="1"/>
  <c r="AQ20" i="1"/>
  <c r="AQ21" i="1"/>
  <c r="AQ22" i="1"/>
  <c r="AQ24" i="1"/>
  <c r="AQ28" i="1"/>
  <c r="AQ27" i="1"/>
  <c r="AQ26" i="1"/>
  <c r="AQ29" i="1"/>
  <c r="AQ18" i="1"/>
  <c r="AQ17" i="1"/>
  <c r="AZ18" i="1" l="1"/>
  <c r="BA18" i="1"/>
  <c r="BB18" i="1"/>
  <c r="BC18" i="1"/>
  <c r="BD18" i="1"/>
  <c r="AZ19" i="1"/>
  <c r="BA19" i="1"/>
  <c r="BB19" i="1"/>
  <c r="BC19" i="1"/>
  <c r="BD19" i="1"/>
  <c r="AZ20" i="1"/>
  <c r="BA20" i="1"/>
  <c r="BB20" i="1"/>
  <c r="BC20" i="1"/>
  <c r="BD20" i="1"/>
  <c r="AZ21" i="1"/>
  <c r="BA21" i="1"/>
  <c r="BB21" i="1"/>
  <c r="BC21" i="1"/>
  <c r="BD21" i="1"/>
  <c r="AZ22" i="1"/>
  <c r="BA22" i="1"/>
  <c r="BB22" i="1"/>
  <c r="BC22" i="1"/>
  <c r="BD22" i="1"/>
  <c r="AZ23" i="1"/>
  <c r="BA23" i="1"/>
  <c r="BB23" i="1"/>
  <c r="BC23" i="1"/>
  <c r="BD23" i="1"/>
  <c r="AZ24" i="1"/>
  <c r="BA24" i="1"/>
  <c r="BB24" i="1"/>
  <c r="BC24" i="1"/>
  <c r="BD24" i="1"/>
  <c r="AZ25" i="1"/>
  <c r="BA25" i="1"/>
  <c r="BB25" i="1"/>
  <c r="BC25" i="1"/>
  <c r="BD25" i="1"/>
  <c r="AZ26" i="1"/>
  <c r="BA26" i="1"/>
  <c r="BB26" i="1"/>
  <c r="BC26" i="1"/>
  <c r="BD26" i="1"/>
  <c r="AZ27" i="1"/>
  <c r="BA27" i="1"/>
  <c r="BB27" i="1"/>
  <c r="BC27" i="1"/>
  <c r="BD27" i="1"/>
  <c r="AZ28" i="1"/>
  <c r="BA28" i="1"/>
  <c r="BB28" i="1"/>
  <c r="BC28" i="1"/>
  <c r="BD28" i="1"/>
  <c r="AZ29" i="1"/>
  <c r="BA29" i="1"/>
  <c r="BB29" i="1"/>
  <c r="BC29" i="1"/>
  <c r="BD29" i="1"/>
  <c r="AZ30" i="1"/>
  <c r="BA30" i="1"/>
  <c r="BB30" i="1"/>
  <c r="BC30" i="1"/>
  <c r="BD30" i="1"/>
  <c r="AZ31" i="1"/>
  <c r="BA31" i="1"/>
  <c r="BB31" i="1"/>
  <c r="BC31" i="1"/>
  <c r="BD31" i="1"/>
  <c r="AZ32" i="1"/>
  <c r="BA32" i="1"/>
  <c r="BB32" i="1"/>
  <c r="BC32" i="1"/>
  <c r="BD32" i="1"/>
  <c r="BD17" i="1"/>
  <c r="BC17" i="1"/>
  <c r="BB17" i="1"/>
  <c r="BA17" i="1"/>
  <c r="AZ17" i="1"/>
  <c r="AU18" i="1"/>
  <c r="AU17" i="1"/>
  <c r="AT18" i="1" l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BU416" i="1"/>
  <c r="BU417" i="1" s="1"/>
  <c r="BU418" i="1" s="1"/>
  <c r="BT416" i="1"/>
  <c r="BT417" i="1" s="1"/>
  <c r="BT418" i="1" s="1"/>
  <c r="BH430" i="1"/>
  <c r="BH429" i="1"/>
  <c r="BH428" i="1"/>
  <c r="BH427" i="1"/>
  <c r="BH426" i="1"/>
  <c r="BH425" i="1"/>
  <c r="BH424" i="1"/>
  <c r="BH423" i="1"/>
  <c r="BH422" i="1"/>
  <c r="BH421" i="1"/>
  <c r="BH420" i="1"/>
  <c r="BH419" i="1"/>
  <c r="BH418" i="1"/>
  <c r="BH417" i="1"/>
  <c r="BH416" i="1"/>
  <c r="BH415" i="1"/>
  <c r="BH414" i="1"/>
  <c r="BH413" i="1"/>
  <c r="BH412" i="1"/>
  <c r="BH411" i="1"/>
  <c r="BH410" i="1"/>
  <c r="BH409" i="1"/>
  <c r="BH408" i="1"/>
  <c r="BH407" i="1"/>
  <c r="BH406" i="1"/>
  <c r="BH405" i="1"/>
  <c r="BH404" i="1"/>
  <c r="BH403" i="1"/>
  <c r="AO18" i="1" l="1"/>
  <c r="AP18" i="1" s="1"/>
  <c r="AO19" i="1"/>
  <c r="AP19" i="1" s="1"/>
  <c r="AO20" i="1"/>
  <c r="AP20" i="1" s="1"/>
  <c r="AO21" i="1"/>
  <c r="AP21" i="1" s="1"/>
  <c r="AO22" i="1"/>
  <c r="AP22" i="1" s="1"/>
  <c r="AO23" i="1"/>
  <c r="AP23" i="1" s="1"/>
  <c r="AO24" i="1"/>
  <c r="AP24" i="1" s="1"/>
  <c r="AO25" i="1"/>
  <c r="AP25" i="1" s="1"/>
  <c r="AO26" i="1"/>
  <c r="AP26" i="1" s="1"/>
  <c r="AO27" i="1"/>
  <c r="AP27" i="1" s="1"/>
  <c r="AO28" i="1"/>
  <c r="AP28" i="1" s="1"/>
  <c r="AO29" i="1"/>
  <c r="AO30" i="1"/>
  <c r="AP30" i="1" s="1"/>
  <c r="AO31" i="1"/>
  <c r="AP31" i="1" s="1"/>
  <c r="AO32" i="1"/>
  <c r="AP32" i="1" s="1"/>
  <c r="AP29" i="1"/>
  <c r="BH18" i="1" l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17" i="1"/>
  <c r="BH402" i="1"/>
  <c r="BH401" i="1"/>
  <c r="BH400" i="1"/>
  <c r="BH399" i="1"/>
  <c r="BH398" i="1"/>
  <c r="BH397" i="1"/>
  <c r="BH396" i="1"/>
  <c r="BH395" i="1"/>
  <c r="BH394" i="1"/>
  <c r="BH393" i="1"/>
  <c r="BH392" i="1"/>
  <c r="BH391" i="1"/>
  <c r="BH390" i="1"/>
  <c r="BH389" i="1"/>
  <c r="BH388" i="1"/>
  <c r="BH387" i="1"/>
  <c r="BH386" i="1"/>
  <c r="BH385" i="1"/>
  <c r="BH384" i="1"/>
  <c r="BH383" i="1"/>
  <c r="BH382" i="1"/>
  <c r="BH381" i="1"/>
  <c r="BH380" i="1"/>
  <c r="BH379" i="1"/>
  <c r="BH378" i="1"/>
  <c r="BH377" i="1"/>
  <c r="BH372" i="1"/>
  <c r="BH371" i="1"/>
  <c r="BH370" i="1"/>
  <c r="BH369" i="1"/>
  <c r="BH368" i="1"/>
  <c r="BH367" i="1"/>
  <c r="BH366" i="1"/>
  <c r="BH365" i="1"/>
  <c r="BH364" i="1"/>
  <c r="BH363" i="1"/>
  <c r="BH362" i="1"/>
  <c r="BH361" i="1"/>
  <c r="BH360" i="1"/>
  <c r="BH359" i="1"/>
  <c r="BH358" i="1"/>
  <c r="BH357" i="1"/>
  <c r="BH356" i="1"/>
  <c r="BH355" i="1"/>
  <c r="BH354" i="1"/>
  <c r="BH353" i="1"/>
  <c r="BH352" i="1"/>
  <c r="BH351" i="1"/>
  <c r="BH350" i="1"/>
  <c r="BH349" i="1"/>
  <c r="BH348" i="1"/>
  <c r="BH347" i="1"/>
  <c r="BH346" i="1"/>
  <c r="BH345" i="1"/>
  <c r="BH344" i="1"/>
  <c r="BH343" i="1"/>
  <c r="BH342" i="1"/>
  <c r="BH341" i="1"/>
  <c r="BH340" i="1"/>
  <c r="BH339" i="1"/>
  <c r="BH338" i="1"/>
  <c r="BH337" i="1"/>
  <c r="BH336" i="1"/>
  <c r="BH335" i="1"/>
  <c r="BH334" i="1"/>
  <c r="BH333" i="1"/>
  <c r="BH332" i="1"/>
  <c r="BH331" i="1"/>
  <c r="BH330" i="1"/>
  <c r="BH329" i="1"/>
  <c r="BH328" i="1"/>
  <c r="BH327" i="1"/>
  <c r="BH326" i="1"/>
  <c r="BH325" i="1"/>
  <c r="BH320" i="1"/>
  <c r="BH319" i="1"/>
  <c r="BH318" i="1"/>
  <c r="BH317" i="1"/>
  <c r="BH316" i="1"/>
  <c r="BH315" i="1"/>
  <c r="BH314" i="1"/>
  <c r="BH313" i="1"/>
  <c r="BH312" i="1"/>
  <c r="BH311" i="1"/>
  <c r="BH310" i="1"/>
  <c r="BH309" i="1"/>
  <c r="BH308" i="1"/>
  <c r="BH307" i="1"/>
  <c r="BH306" i="1"/>
  <c r="BH305" i="1"/>
  <c r="BH304" i="1"/>
  <c r="BH303" i="1"/>
  <c r="BH302" i="1"/>
  <c r="BH301" i="1"/>
  <c r="BH300" i="1"/>
  <c r="BH299" i="1"/>
  <c r="BH298" i="1"/>
  <c r="BH297" i="1"/>
  <c r="BH296" i="1"/>
  <c r="BH295" i="1"/>
  <c r="BH294" i="1"/>
  <c r="BH293" i="1"/>
  <c r="BH292" i="1"/>
  <c r="BH291" i="1"/>
  <c r="BH290" i="1"/>
  <c r="BH289" i="1"/>
  <c r="BH288" i="1"/>
  <c r="BH287" i="1"/>
  <c r="BH286" i="1"/>
  <c r="BH285" i="1"/>
  <c r="BH284" i="1"/>
  <c r="BH283" i="1"/>
  <c r="BH282" i="1"/>
  <c r="BH324" i="1"/>
  <c r="BH323" i="1"/>
  <c r="BH322" i="1"/>
  <c r="BH321" i="1"/>
  <c r="BH281" i="1"/>
  <c r="BH280" i="1"/>
  <c r="BH279" i="1"/>
  <c r="BH278" i="1"/>
  <c r="BH277" i="1"/>
  <c r="BH276" i="1"/>
  <c r="BH275" i="1"/>
  <c r="BH274" i="1"/>
  <c r="BH273" i="1"/>
  <c r="BH272" i="1"/>
  <c r="BH271" i="1"/>
  <c r="BH270" i="1"/>
  <c r="BH269" i="1"/>
  <c r="BH268" i="1"/>
  <c r="BH267" i="1"/>
  <c r="BH266" i="1"/>
  <c r="BH265" i="1"/>
  <c r="BH264" i="1"/>
  <c r="BH263" i="1"/>
  <c r="BH262" i="1"/>
  <c r="BH261" i="1"/>
  <c r="BH260" i="1"/>
  <c r="BH259" i="1"/>
  <c r="BH258" i="1"/>
  <c r="BH257" i="1"/>
  <c r="BH256" i="1"/>
  <c r="BH255" i="1"/>
  <c r="BH254" i="1"/>
  <c r="BH253" i="1"/>
  <c r="BH252" i="1"/>
  <c r="BH251" i="1"/>
  <c r="BH250" i="1"/>
  <c r="BH249" i="1"/>
  <c r="BH248" i="1"/>
  <c r="BH247" i="1"/>
  <c r="BH246" i="1"/>
  <c r="BH245" i="1"/>
  <c r="BH244" i="1"/>
  <c r="BH243" i="1"/>
  <c r="BH242" i="1"/>
  <c r="BH241" i="1"/>
  <c r="BH240" i="1"/>
  <c r="BH230" i="1"/>
  <c r="BH229" i="1"/>
  <c r="BH228" i="1"/>
  <c r="BH227" i="1"/>
  <c r="BH226" i="1"/>
  <c r="BH225" i="1"/>
  <c r="BH224" i="1"/>
  <c r="BH185" i="1"/>
  <c r="BH184" i="1"/>
  <c r="BH183" i="1"/>
  <c r="BH182" i="1"/>
  <c r="BH181" i="1"/>
  <c r="BH180" i="1"/>
  <c r="BH179" i="1"/>
  <c r="BH178" i="1"/>
  <c r="BH177" i="1"/>
  <c r="BH176" i="1"/>
  <c r="BH175" i="1"/>
  <c r="BH174" i="1"/>
  <c r="BH173" i="1"/>
  <c r="BH172" i="1"/>
  <c r="BH171" i="1"/>
  <c r="BH170" i="1"/>
  <c r="BH169" i="1"/>
  <c r="BH168" i="1"/>
  <c r="BH167" i="1"/>
  <c r="BH166" i="1"/>
  <c r="BH165" i="1"/>
  <c r="BH164" i="1"/>
  <c r="BH163" i="1"/>
  <c r="BH162" i="1"/>
  <c r="BH161" i="1"/>
  <c r="BH160" i="1"/>
  <c r="BH159" i="1"/>
  <c r="BH158" i="1"/>
  <c r="BH157" i="1"/>
  <c r="BH156" i="1"/>
  <c r="BH155" i="1"/>
  <c r="BH154" i="1"/>
  <c r="BH153" i="1"/>
  <c r="BH152" i="1"/>
  <c r="BH151" i="1"/>
  <c r="BH150" i="1"/>
  <c r="BH149" i="1"/>
  <c r="BH148" i="1"/>
  <c r="BH147" i="1"/>
  <c r="BH146" i="1"/>
  <c r="BH145" i="1"/>
  <c r="BH144" i="1"/>
  <c r="BH143" i="1"/>
  <c r="BH142" i="1"/>
  <c r="BH141" i="1"/>
  <c r="BH140" i="1"/>
  <c r="BH139" i="1"/>
  <c r="BH138" i="1"/>
  <c r="BH137" i="1"/>
  <c r="BH136" i="1"/>
  <c r="BH135" i="1"/>
  <c r="BH134" i="1"/>
  <c r="BH133" i="1"/>
  <c r="BH132" i="1"/>
  <c r="BH131" i="1"/>
  <c r="BH130" i="1"/>
  <c r="BH129" i="1"/>
  <c r="BH128" i="1"/>
  <c r="BH127" i="1"/>
  <c r="BH126" i="1"/>
  <c r="BH125" i="1"/>
  <c r="BH124" i="1"/>
  <c r="BH123" i="1"/>
  <c r="BH122" i="1"/>
  <c r="BH121" i="1"/>
  <c r="BH120" i="1"/>
  <c r="BH119" i="1"/>
  <c r="BH118" i="1"/>
  <c r="BH117" i="1"/>
  <c r="BH116" i="1"/>
  <c r="BH115" i="1"/>
  <c r="BH114" i="1"/>
  <c r="BH113" i="1"/>
  <c r="BH112" i="1"/>
  <c r="BH111" i="1"/>
  <c r="BH110" i="1"/>
  <c r="BH109" i="1"/>
  <c r="BH108" i="1"/>
  <c r="BH107" i="1"/>
  <c r="BH106" i="1"/>
  <c r="BH105" i="1"/>
  <c r="BH104" i="1"/>
  <c r="BH103" i="1"/>
  <c r="BH102" i="1"/>
  <c r="BH101" i="1"/>
  <c r="BH100" i="1"/>
  <c r="BH99" i="1"/>
  <c r="BH98" i="1"/>
  <c r="BH97" i="1"/>
  <c r="BH96" i="1"/>
  <c r="BH95" i="1"/>
  <c r="BH94" i="1"/>
  <c r="BH93" i="1"/>
  <c r="BH92" i="1"/>
  <c r="BH91" i="1"/>
  <c r="BH90" i="1"/>
  <c r="BH89" i="1"/>
  <c r="BH88" i="1"/>
  <c r="BH87" i="1"/>
  <c r="BH86" i="1"/>
  <c r="BH85" i="1"/>
  <c r="BH84" i="1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U346" i="1"/>
  <c r="BU347" i="1" s="1"/>
  <c r="BU348" i="1" s="1"/>
  <c r="BU332" i="1"/>
  <c r="BU333" i="1" s="1"/>
  <c r="BT332" i="1"/>
  <c r="BT333" i="1" s="1"/>
  <c r="BU329" i="1"/>
  <c r="BU330" i="1" s="1"/>
  <c r="BT329" i="1"/>
  <c r="BT330" i="1" s="1"/>
  <c r="BU326" i="1"/>
  <c r="BU327" i="1" s="1"/>
  <c r="BT326" i="1"/>
  <c r="BT327" i="1" s="1"/>
  <c r="BU367" i="1"/>
  <c r="BU369" i="1" s="1"/>
  <c r="BU370" i="1" s="1"/>
  <c r="BT367" i="1"/>
  <c r="BT369" i="1" s="1"/>
  <c r="BT370" i="1" s="1"/>
  <c r="BU360" i="1"/>
  <c r="BU362" i="1" s="1"/>
  <c r="BU363" i="1" s="1"/>
  <c r="BT360" i="1"/>
  <c r="BT362" i="1" s="1"/>
  <c r="BT363" i="1" s="1"/>
  <c r="BR360" i="1"/>
  <c r="BR361" i="1" s="1"/>
  <c r="BR362" i="1" s="1"/>
  <c r="BR363" i="1" s="1"/>
  <c r="BR364" i="1" s="1"/>
  <c r="BR365" i="1" s="1"/>
  <c r="BU353" i="1"/>
  <c r="BU354" i="1" s="1"/>
  <c r="BU355" i="1" s="1"/>
  <c r="BU356" i="1" s="1"/>
  <c r="BT353" i="1"/>
  <c r="BT354" i="1" s="1"/>
  <c r="BT355" i="1" s="1"/>
  <c r="BT356" i="1" s="1"/>
  <c r="BT346" i="1"/>
  <c r="BT347" i="1" s="1"/>
  <c r="BT348" i="1" s="1"/>
  <c r="BU339" i="1"/>
  <c r="BU340" i="1" s="1"/>
  <c r="BU341" i="1" s="1"/>
  <c r="BU342" i="1" s="1"/>
  <c r="BU343" i="1" s="1"/>
  <c r="BU344" i="1" s="1"/>
  <c r="BT339" i="1"/>
  <c r="BT340" i="1" s="1"/>
  <c r="BT341" i="1" s="1"/>
  <c r="BT342" i="1" s="1"/>
  <c r="BT343" i="1" s="1"/>
  <c r="BT344" i="1" s="1"/>
  <c r="BR339" i="1"/>
  <c r="BR340" i="1" s="1"/>
  <c r="BR341" i="1" s="1"/>
  <c r="BR342" i="1" s="1"/>
  <c r="BR343" i="1" s="1"/>
  <c r="BR344" i="1" s="1"/>
  <c r="BU335" i="1"/>
  <c r="BU336" i="1" s="1"/>
  <c r="BU337" i="1" s="1"/>
  <c r="BT335" i="1"/>
  <c r="BT336" i="1" s="1"/>
  <c r="BT337" i="1" s="1"/>
  <c r="BR335" i="1"/>
  <c r="BR336" i="1" s="1"/>
  <c r="BR337" i="1" s="1"/>
  <c r="BT361" i="1" l="1"/>
  <c r="BT368" i="1"/>
  <c r="BT350" i="1"/>
  <c r="BT349" i="1"/>
  <c r="BT351" i="1" s="1"/>
  <c r="BU358" i="1"/>
  <c r="BU357" i="1"/>
  <c r="BT365" i="1"/>
  <c r="BT364" i="1"/>
  <c r="BU350" i="1"/>
  <c r="BU349" i="1"/>
  <c r="BU351" i="1" s="1"/>
  <c r="BT372" i="1"/>
  <c r="BT371" i="1"/>
  <c r="BU372" i="1"/>
  <c r="BU371" i="1"/>
  <c r="BT358" i="1"/>
  <c r="BT357" i="1"/>
  <c r="BU365" i="1"/>
  <c r="BU364" i="1"/>
  <c r="BU361" i="1"/>
  <c r="BU368" i="1"/>
  <c r="BW283" i="1" l="1"/>
  <c r="BW284" i="1" s="1"/>
  <c r="BW285" i="1" s="1"/>
  <c r="BV283" i="1"/>
  <c r="BV284" i="1" s="1"/>
  <c r="BV285" i="1" s="1"/>
  <c r="BU283" i="1"/>
  <c r="BU284" i="1" s="1"/>
  <c r="BU285" i="1" s="1"/>
  <c r="BT283" i="1"/>
  <c r="BT284" i="1" s="1"/>
  <c r="BT285" i="1" s="1"/>
  <c r="BR283" i="1"/>
  <c r="BR284" i="1" s="1"/>
  <c r="BR285" i="1" s="1"/>
  <c r="BR287" i="1"/>
  <c r="BR288" i="1" s="1"/>
  <c r="BR289" i="1" s="1"/>
  <c r="BR290" i="1" s="1"/>
  <c r="BR291" i="1" s="1"/>
  <c r="BR292" i="1" s="1"/>
  <c r="BT287" i="1"/>
  <c r="BT288" i="1" s="1"/>
  <c r="BT289" i="1" s="1"/>
  <c r="BU287" i="1"/>
  <c r="BU288" i="1" s="1"/>
  <c r="BU289" i="1" s="1"/>
  <c r="BV287" i="1"/>
  <c r="BV288" i="1" s="1"/>
  <c r="BV289" i="1" s="1"/>
  <c r="BW287" i="1"/>
  <c r="BW288" i="1" s="1"/>
  <c r="BW289" i="1" s="1"/>
  <c r="BT294" i="1"/>
  <c r="AH32" i="1" l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BO248" i="1" l="1"/>
  <c r="BO249" i="1" s="1"/>
  <c r="BO250" i="1" s="1"/>
  <c r="BO251" i="1" s="1"/>
  <c r="BO252" i="1" s="1"/>
  <c r="BO253" i="1" s="1"/>
  <c r="BO255" i="1"/>
  <c r="BO256" i="1" s="1"/>
  <c r="BO257" i="1" s="1"/>
  <c r="BO258" i="1" s="1"/>
  <c r="BO259" i="1" s="1"/>
  <c r="BO260" i="1" s="1"/>
  <c r="BO262" i="1"/>
  <c r="BO263" i="1" s="1"/>
  <c r="BO264" i="1" s="1"/>
  <c r="BO265" i="1" s="1"/>
  <c r="BO266" i="1" s="1"/>
  <c r="BO267" i="1" s="1"/>
  <c r="BO269" i="1"/>
  <c r="BO270" i="1" s="1"/>
  <c r="BO271" i="1" s="1"/>
  <c r="BO272" i="1" s="1"/>
  <c r="BO273" i="1" s="1"/>
  <c r="BO274" i="1" s="1"/>
  <c r="BO276" i="1"/>
  <c r="BO277" i="1" s="1"/>
  <c r="BO278" i="1" s="1"/>
  <c r="BO279" i="1" s="1"/>
  <c r="BO280" i="1" s="1"/>
  <c r="BO281" i="1" s="1"/>
  <c r="BO241" i="1"/>
  <c r="BO242" i="1" s="1"/>
  <c r="BO243" i="1" s="1"/>
  <c r="BO244" i="1" s="1"/>
  <c r="BO245" i="1" s="1"/>
  <c r="BO246" i="1" s="1"/>
  <c r="BL276" i="1"/>
  <c r="BL277" i="1" s="1"/>
  <c r="BL278" i="1" s="1"/>
  <c r="BL279" i="1" s="1"/>
  <c r="BL280" i="1" s="1"/>
  <c r="BL281" i="1" s="1"/>
  <c r="BN276" i="1"/>
  <c r="BN277" i="1" s="1"/>
  <c r="BN278" i="1" s="1"/>
  <c r="BN279" i="1" s="1"/>
  <c r="BN280" i="1" s="1"/>
  <c r="BN281" i="1" s="1"/>
  <c r="BN269" i="1"/>
  <c r="BN270" i="1" s="1"/>
  <c r="BN271" i="1" s="1"/>
  <c r="BN272" i="1" s="1"/>
  <c r="BN273" i="1" s="1"/>
  <c r="BN274" i="1" s="1"/>
  <c r="BM269" i="1"/>
  <c r="BM270" i="1" s="1"/>
  <c r="BM271" i="1" s="1"/>
  <c r="BM272" i="1" s="1"/>
  <c r="BM273" i="1" s="1"/>
  <c r="BM274" i="1" s="1"/>
  <c r="BL269" i="1"/>
  <c r="BL270" i="1" s="1"/>
  <c r="BL271" i="1" s="1"/>
  <c r="BL272" i="1" s="1"/>
  <c r="BL273" i="1" s="1"/>
  <c r="BL274" i="1" s="1"/>
  <c r="BK269" i="1"/>
  <c r="BK270" i="1" s="1"/>
  <c r="BK271" i="1" s="1"/>
  <c r="BK272" i="1" s="1"/>
  <c r="BK273" i="1" s="1"/>
  <c r="BK274" i="1" s="1"/>
  <c r="BN262" i="1"/>
  <c r="BN263" i="1" s="1"/>
  <c r="BN264" i="1" s="1"/>
  <c r="BN265" i="1" s="1"/>
  <c r="BN266" i="1" s="1"/>
  <c r="BN267" i="1" s="1"/>
  <c r="BL262" i="1"/>
  <c r="BL263" i="1" s="1"/>
  <c r="BL264" i="1" s="1"/>
  <c r="BL265" i="1" s="1"/>
  <c r="BL266" i="1" s="1"/>
  <c r="BL267" i="1" s="1"/>
  <c r="BM255" i="1"/>
  <c r="BM256" i="1" s="1"/>
  <c r="BM257" i="1" s="1"/>
  <c r="BM258" i="1" s="1"/>
  <c r="BM259" i="1" s="1"/>
  <c r="BM260" i="1" s="1"/>
  <c r="BL255" i="1"/>
  <c r="BL256" i="1" s="1"/>
  <c r="BL257" i="1" s="1"/>
  <c r="BL258" i="1" s="1"/>
  <c r="BL259" i="1" s="1"/>
  <c r="BL260" i="1" s="1"/>
  <c r="BK255" i="1"/>
  <c r="BK256" i="1" s="1"/>
  <c r="BK257" i="1" s="1"/>
  <c r="BK258" i="1" s="1"/>
  <c r="BK259" i="1" s="1"/>
  <c r="BK260" i="1" s="1"/>
  <c r="BL248" i="1"/>
  <c r="BL249" i="1" s="1"/>
  <c r="BL250" i="1" s="1"/>
  <c r="BL251" i="1" s="1"/>
  <c r="BL252" i="1" s="1"/>
  <c r="BL253" i="1" s="1"/>
  <c r="BN180" i="1"/>
  <c r="BN181" i="1" s="1"/>
  <c r="BN182" i="1" s="1"/>
  <c r="BN183" i="1" s="1"/>
  <c r="BN184" i="1" s="1"/>
  <c r="BN185" i="1" s="1"/>
  <c r="BL180" i="1"/>
  <c r="BL181" i="1" s="1"/>
  <c r="BL182" i="1" s="1"/>
  <c r="BL183" i="1" s="1"/>
  <c r="BL184" i="1" s="1"/>
  <c r="BL185" i="1" s="1"/>
  <c r="BN173" i="1"/>
  <c r="BN174" i="1" s="1"/>
  <c r="BN175" i="1" s="1"/>
  <c r="BN176" i="1" s="1"/>
  <c r="BN177" i="1" s="1"/>
  <c r="BN178" i="1" s="1"/>
  <c r="BL173" i="1"/>
  <c r="BL174" i="1" s="1"/>
  <c r="BL175" i="1" s="1"/>
  <c r="BL176" i="1" s="1"/>
  <c r="BL177" i="1" s="1"/>
  <c r="BL178" i="1" s="1"/>
  <c r="BM166" i="1"/>
  <c r="BM167" i="1" s="1"/>
  <c r="BM168" i="1" s="1"/>
  <c r="BM169" i="1" s="1"/>
  <c r="BM170" i="1" s="1"/>
  <c r="BM171" i="1" s="1"/>
  <c r="BL166" i="1"/>
  <c r="BL167" i="1" s="1"/>
  <c r="BL168" i="1" s="1"/>
  <c r="BL169" i="1" s="1"/>
  <c r="BL170" i="1" s="1"/>
  <c r="BL171" i="1" s="1"/>
  <c r="BK166" i="1"/>
  <c r="BK167" i="1" s="1"/>
  <c r="BK168" i="1" s="1"/>
  <c r="BK169" i="1" s="1"/>
  <c r="BK170" i="1" s="1"/>
  <c r="BK171" i="1" s="1"/>
  <c r="BL159" i="1"/>
  <c r="BL160" i="1" s="1"/>
  <c r="BL161" i="1" s="1"/>
  <c r="BL162" i="1" s="1"/>
  <c r="BL163" i="1" s="1"/>
  <c r="BL164" i="1" s="1"/>
  <c r="BL152" i="1"/>
  <c r="BL153" i="1" s="1"/>
  <c r="BL154" i="1" s="1"/>
  <c r="BL155" i="1" s="1"/>
  <c r="BL156" i="1" s="1"/>
  <c r="BL157" i="1" s="1"/>
  <c r="BN137" i="1"/>
  <c r="BN138" i="1" s="1"/>
  <c r="BN139" i="1" s="1"/>
  <c r="BN140" i="1" s="1"/>
  <c r="BN141" i="1" s="1"/>
  <c r="BN142" i="1" s="1"/>
  <c r="BN129" i="1"/>
  <c r="BN130" i="1" s="1"/>
  <c r="BN131" i="1" s="1"/>
  <c r="BN132" i="1" s="1"/>
  <c r="BN133" i="1" s="1"/>
  <c r="BN134" i="1" s="1"/>
  <c r="BN135" i="1" s="1"/>
  <c r="BM137" i="1"/>
  <c r="BM138" i="1" s="1"/>
  <c r="BM139" i="1" s="1"/>
  <c r="BM140" i="1" s="1"/>
  <c r="BM141" i="1" s="1"/>
  <c r="BM142" i="1" s="1"/>
  <c r="BL137" i="1"/>
  <c r="BL138" i="1" s="1"/>
  <c r="BL139" i="1" s="1"/>
  <c r="BL140" i="1" s="1"/>
  <c r="BL141" i="1" s="1"/>
  <c r="BL142" i="1" s="1"/>
  <c r="BK137" i="1"/>
  <c r="BK138" i="1" s="1"/>
  <c r="BK139" i="1" s="1"/>
  <c r="BK140" i="1" s="1"/>
  <c r="BK141" i="1" s="1"/>
  <c r="BK142" i="1" s="1"/>
  <c r="BL129" i="1"/>
  <c r="BL130" i="1" s="1"/>
  <c r="BL131" i="1" s="1"/>
  <c r="BL132" i="1" s="1"/>
  <c r="BL133" i="1" s="1"/>
  <c r="BL134" i="1" s="1"/>
  <c r="BL135" i="1" s="1"/>
  <c r="BN122" i="1"/>
  <c r="BN123" i="1" s="1"/>
  <c r="BN124" i="1" s="1"/>
  <c r="BN125" i="1" s="1"/>
  <c r="BN126" i="1" s="1"/>
  <c r="BN127" i="1" s="1"/>
  <c r="BL122" i="1"/>
  <c r="BL123" i="1" s="1"/>
  <c r="BL124" i="1" s="1"/>
  <c r="BL125" i="1" s="1"/>
  <c r="BL126" i="1" s="1"/>
  <c r="BL127" i="1" s="1"/>
  <c r="BM115" i="1"/>
  <c r="BM116" i="1" s="1"/>
  <c r="BM117" i="1" s="1"/>
  <c r="BM118" i="1" s="1"/>
  <c r="BM119" i="1" s="1"/>
  <c r="BM120" i="1" s="1"/>
  <c r="BL115" i="1"/>
  <c r="BL116" i="1" s="1"/>
  <c r="BL117" i="1" s="1"/>
  <c r="BL118" i="1" s="1"/>
  <c r="BL119" i="1" s="1"/>
  <c r="BL120" i="1" s="1"/>
  <c r="BK115" i="1"/>
  <c r="BK116" i="1" s="1"/>
  <c r="BK117" i="1" s="1"/>
  <c r="BK118" i="1" s="1"/>
  <c r="BK119" i="1" s="1"/>
  <c r="BK120" i="1" s="1"/>
  <c r="BL108" i="1"/>
  <c r="BL109" i="1" s="1"/>
  <c r="BL110" i="1" s="1"/>
  <c r="BL111" i="1" s="1"/>
  <c r="BL112" i="1" s="1"/>
  <c r="BL113" i="1" s="1"/>
  <c r="BL80" i="1"/>
  <c r="BL81" i="1" s="1"/>
  <c r="BL82" i="1" s="1"/>
  <c r="BL83" i="1" s="1"/>
  <c r="BL84" i="1" s="1"/>
  <c r="BL85" i="1" s="1"/>
  <c r="BL73" i="1"/>
  <c r="BL74" i="1" s="1"/>
  <c r="BL75" i="1" s="1"/>
  <c r="BL76" i="1" s="1"/>
  <c r="BL77" i="1" s="1"/>
  <c r="BL78" i="1" s="1"/>
  <c r="BL101" i="1"/>
  <c r="BL102" i="1" s="1"/>
  <c r="BL103" i="1" s="1"/>
  <c r="BL104" i="1" s="1"/>
  <c r="BL105" i="1" s="1"/>
  <c r="BL106" i="1" s="1"/>
  <c r="BX173" i="1"/>
  <c r="BX174" i="1" s="1"/>
  <c r="BX175" i="1" s="1"/>
  <c r="BX176" i="1" s="1"/>
  <c r="BX177" i="1" s="1"/>
  <c r="BX178" i="1" s="1"/>
  <c r="BU173" i="1"/>
  <c r="BU174" i="1" s="1"/>
  <c r="BU175" i="1" s="1"/>
  <c r="BU176" i="1" s="1"/>
  <c r="BU177" i="1" s="1"/>
  <c r="BU178" i="1" s="1"/>
  <c r="BT173" i="1"/>
  <c r="BT174" i="1" s="1"/>
  <c r="BT175" i="1" s="1"/>
  <c r="BT176" i="1" s="1"/>
  <c r="BT177" i="1" s="1"/>
  <c r="BT178" i="1" s="1"/>
  <c r="BR173" i="1"/>
  <c r="BR174" i="1" s="1"/>
  <c r="BR175" i="1" s="1"/>
  <c r="BR176" i="1" s="1"/>
  <c r="BR177" i="1" s="1"/>
  <c r="BR178" i="1" s="1"/>
  <c r="BX73" i="1"/>
  <c r="BX74" i="1" s="1"/>
  <c r="BX75" i="1" s="1"/>
  <c r="BX76" i="1" s="1"/>
  <c r="BX77" i="1" s="1"/>
  <c r="BX78" i="1" s="1"/>
  <c r="BU73" i="1"/>
  <c r="BU74" i="1" s="1"/>
  <c r="BU75" i="1" s="1"/>
  <c r="BU76" i="1" s="1"/>
  <c r="BU77" i="1" s="1"/>
  <c r="BU78" i="1" s="1"/>
  <c r="BT73" i="1"/>
  <c r="BT74" i="1" s="1"/>
  <c r="BT75" i="1" s="1"/>
  <c r="BT76" i="1" s="1"/>
  <c r="BT77" i="1" s="1"/>
  <c r="BT78" i="1" s="1"/>
  <c r="BR73" i="1"/>
  <c r="BR74" i="1" s="1"/>
  <c r="BR75" i="1" s="1"/>
  <c r="BR76" i="1" s="1"/>
  <c r="BR77" i="1" s="1"/>
  <c r="BR78" i="1" s="1"/>
  <c r="BX80" i="1"/>
  <c r="BX81" i="1" s="1"/>
  <c r="BX82" i="1" s="1"/>
  <c r="BX83" i="1" s="1"/>
  <c r="BX84" i="1" s="1"/>
  <c r="BX85" i="1" s="1"/>
  <c r="BU80" i="1"/>
  <c r="BU81" i="1" s="1"/>
  <c r="BU82" i="1" s="1"/>
  <c r="BU83" i="1" s="1"/>
  <c r="BU84" i="1" s="1"/>
  <c r="BU85" i="1" s="1"/>
  <c r="BT80" i="1"/>
  <c r="BT81" i="1" s="1"/>
  <c r="BT82" i="1" s="1"/>
  <c r="BT83" i="1" s="1"/>
  <c r="BT84" i="1" s="1"/>
  <c r="BT85" i="1" s="1"/>
  <c r="BR80" i="1"/>
  <c r="BR81" i="1" s="1"/>
  <c r="BR82" i="1" s="1"/>
  <c r="BR83" i="1" s="1"/>
  <c r="BR84" i="1" s="1"/>
  <c r="BR85" i="1" s="1"/>
  <c r="BW264" i="1"/>
  <c r="BW266" i="1" s="1"/>
  <c r="BV264" i="1"/>
  <c r="BV266" i="1" s="1"/>
  <c r="BX262" i="1"/>
  <c r="BX263" i="1" s="1"/>
  <c r="BX264" i="1" s="1"/>
  <c r="BX265" i="1" s="1"/>
  <c r="BX266" i="1" s="1"/>
  <c r="BX267" i="1" s="1"/>
  <c r="BW262" i="1"/>
  <c r="BV262" i="1"/>
  <c r="BU262" i="1"/>
  <c r="BU263" i="1" s="1"/>
  <c r="BU264" i="1" s="1"/>
  <c r="BT262" i="1"/>
  <c r="BT263" i="1" s="1"/>
  <c r="BT264" i="1" s="1"/>
  <c r="BR262" i="1"/>
  <c r="BR263" i="1" s="1"/>
  <c r="BR264" i="1" s="1"/>
  <c r="BW271" i="1"/>
  <c r="BW272" i="1" s="1"/>
  <c r="BW274" i="1" s="1"/>
  <c r="BV271" i="1"/>
  <c r="BV273" i="1" s="1"/>
  <c r="BX269" i="1"/>
  <c r="BX270" i="1" s="1"/>
  <c r="BX271" i="1" s="1"/>
  <c r="BX272" i="1" s="1"/>
  <c r="BX273" i="1" s="1"/>
  <c r="BX274" i="1" s="1"/>
  <c r="BW269" i="1"/>
  <c r="BV269" i="1"/>
  <c r="BU269" i="1"/>
  <c r="BU270" i="1" s="1"/>
  <c r="BU271" i="1" s="1"/>
  <c r="BT269" i="1"/>
  <c r="BT270" i="1" s="1"/>
  <c r="BT271" i="1" s="1"/>
  <c r="BR269" i="1"/>
  <c r="BR270" i="1" s="1"/>
  <c r="BR271" i="1" s="1"/>
  <c r="BV272" i="1" l="1"/>
  <c r="BV274" i="1" s="1"/>
  <c r="BU266" i="1"/>
  <c r="BU265" i="1"/>
  <c r="BU267" i="1" s="1"/>
  <c r="BR265" i="1"/>
  <c r="BR267" i="1" s="1"/>
  <c r="BR266" i="1"/>
  <c r="BT265" i="1"/>
  <c r="BT267" i="1" s="1"/>
  <c r="BT266" i="1"/>
  <c r="BV265" i="1"/>
  <c r="BV267" i="1" s="1"/>
  <c r="BW265" i="1"/>
  <c r="BW267" i="1" s="1"/>
  <c r="BT272" i="1"/>
  <c r="BT274" i="1" s="1"/>
  <c r="BT273" i="1"/>
  <c r="BU273" i="1"/>
  <c r="BU272" i="1"/>
  <c r="BU274" i="1" s="1"/>
  <c r="BR272" i="1"/>
  <c r="BR274" i="1" s="1"/>
  <c r="BR273" i="1"/>
  <c r="BW273" i="1"/>
  <c r="BX241" i="1"/>
  <c r="BX242" i="1" s="1"/>
  <c r="BX243" i="1" s="1"/>
  <c r="BX244" i="1" s="1"/>
  <c r="BX245" i="1" s="1"/>
  <c r="BX246" i="1" s="1"/>
  <c r="BX248" i="1" s="1"/>
  <c r="BX249" i="1" s="1"/>
  <c r="BX250" i="1" s="1"/>
  <c r="BX251" i="1" s="1"/>
  <c r="BX252" i="1" s="1"/>
  <c r="BX253" i="1" s="1"/>
  <c r="BX255" i="1" s="1"/>
  <c r="BX256" i="1" s="1"/>
  <c r="BX257" i="1" s="1"/>
  <c r="BX258" i="1" s="1"/>
  <c r="BX259" i="1" s="1"/>
  <c r="BX260" i="1" s="1"/>
  <c r="BX276" i="1" s="1"/>
  <c r="BX277" i="1" s="1"/>
  <c r="BX278" i="1" s="1"/>
  <c r="BX279" i="1" s="1"/>
  <c r="BX280" i="1" s="1"/>
  <c r="BX281" i="1" s="1"/>
  <c r="BX180" i="1"/>
  <c r="BX181" i="1" s="1"/>
  <c r="BX182" i="1" s="1"/>
  <c r="BX183" i="1" s="1"/>
  <c r="BX184" i="1" s="1"/>
  <c r="BX185" i="1" s="1"/>
  <c r="BX166" i="1"/>
  <c r="BX167" i="1" s="1"/>
  <c r="BX168" i="1" s="1"/>
  <c r="BX169" i="1" s="1"/>
  <c r="BX170" i="1" s="1"/>
  <c r="BX171" i="1" s="1"/>
  <c r="BX159" i="1"/>
  <c r="BX160" i="1" s="1"/>
  <c r="BX161" i="1" s="1"/>
  <c r="BX162" i="1" s="1"/>
  <c r="BX163" i="1" s="1"/>
  <c r="BX164" i="1" s="1"/>
  <c r="BX152" i="1"/>
  <c r="BX153" i="1" s="1"/>
  <c r="BX154" i="1" s="1"/>
  <c r="BX155" i="1" s="1"/>
  <c r="BX156" i="1" s="1"/>
  <c r="BX157" i="1" s="1"/>
  <c r="BX145" i="1"/>
  <c r="BX146" i="1" s="1"/>
  <c r="BX147" i="1" s="1"/>
  <c r="BX148" i="1" s="1"/>
  <c r="BX149" i="1" s="1"/>
  <c r="BX150" i="1" s="1"/>
  <c r="BX66" i="1"/>
  <c r="BX67" i="1" s="1"/>
  <c r="BX68" i="1" s="1"/>
  <c r="BX69" i="1" s="1"/>
  <c r="BX70" i="1" s="1"/>
  <c r="BX71" i="1" s="1"/>
  <c r="BK66" i="1"/>
  <c r="BK67" i="1" s="1"/>
  <c r="BK68" i="1" s="1"/>
  <c r="BK69" i="1" s="1"/>
  <c r="BK70" i="1" s="1"/>
  <c r="BK71" i="1" s="1"/>
  <c r="BX137" i="1"/>
  <c r="BX138" i="1" s="1"/>
  <c r="BX139" i="1" s="1"/>
  <c r="BX140" i="1" s="1"/>
  <c r="BX141" i="1" s="1"/>
  <c r="BX142" i="1" s="1"/>
  <c r="BX143" i="1" s="1"/>
  <c r="BX129" i="1"/>
  <c r="BX130" i="1" s="1"/>
  <c r="BX131" i="1" s="1"/>
  <c r="BX132" i="1" s="1"/>
  <c r="BX133" i="1" s="1"/>
  <c r="BX134" i="1" s="1"/>
  <c r="BX135" i="1" s="1"/>
  <c r="BX122" i="1"/>
  <c r="BX123" i="1" s="1"/>
  <c r="BX124" i="1" s="1"/>
  <c r="BX125" i="1" s="1"/>
  <c r="BX126" i="1" s="1"/>
  <c r="BX127" i="1" s="1"/>
  <c r="BX115" i="1"/>
  <c r="BX116" i="1" s="1"/>
  <c r="BX117" i="1" s="1"/>
  <c r="BX118" i="1" s="1"/>
  <c r="BX119" i="1" s="1"/>
  <c r="BX120" i="1" s="1"/>
  <c r="BX108" i="1"/>
  <c r="BX109" i="1" s="1"/>
  <c r="BX110" i="1" s="1"/>
  <c r="BX111" i="1" s="1"/>
  <c r="BX112" i="1" s="1"/>
  <c r="BX113" i="1" s="1"/>
  <c r="BX101" i="1"/>
  <c r="BX102" i="1" s="1"/>
  <c r="BX103" i="1" s="1"/>
  <c r="BX104" i="1" s="1"/>
  <c r="BX105" i="1" s="1"/>
  <c r="BX106" i="1" s="1"/>
  <c r="BX94" i="1"/>
  <c r="BX95" i="1" s="1"/>
  <c r="BX96" i="1" s="1"/>
  <c r="BX97" i="1" s="1"/>
  <c r="BX98" i="1" s="1"/>
  <c r="BX99" i="1" s="1"/>
  <c r="BX87" i="1"/>
  <c r="BX88" i="1" s="1"/>
  <c r="BX89" i="1" s="1"/>
  <c r="BX90" i="1" s="1"/>
  <c r="BX91" i="1" s="1"/>
  <c r="BX92" i="1" s="1"/>
  <c r="BK241" i="1"/>
  <c r="BK242" i="1" s="1"/>
  <c r="BK243" i="1" s="1"/>
  <c r="BK244" i="1" s="1"/>
  <c r="BK245" i="1" s="1"/>
  <c r="BK246" i="1" s="1"/>
  <c r="AK18" i="1" l="1"/>
  <c r="AL18" i="1"/>
  <c r="AM18" i="1"/>
  <c r="AK19" i="1"/>
  <c r="AL19" i="1"/>
  <c r="AM19" i="1"/>
  <c r="AK20" i="1"/>
  <c r="AL20" i="1"/>
  <c r="AM20" i="1"/>
  <c r="AK21" i="1"/>
  <c r="AL21" i="1"/>
  <c r="AM21" i="1"/>
  <c r="AK22" i="1"/>
  <c r="AL22" i="1"/>
  <c r="AM22" i="1"/>
  <c r="AK23" i="1"/>
  <c r="AE23" i="1" s="1"/>
  <c r="AL23" i="1"/>
  <c r="AM23" i="1"/>
  <c r="AK24" i="1"/>
  <c r="AL24" i="1"/>
  <c r="AM24" i="1"/>
  <c r="AK25" i="1"/>
  <c r="AE25" i="1" s="1"/>
  <c r="AL25" i="1"/>
  <c r="AM25" i="1"/>
  <c r="AK26" i="1"/>
  <c r="AL26" i="1"/>
  <c r="AM26" i="1"/>
  <c r="AK27" i="1"/>
  <c r="AE27" i="1" s="1"/>
  <c r="AL27" i="1"/>
  <c r="AM27" i="1"/>
  <c r="AK28" i="1"/>
  <c r="AL28" i="1"/>
  <c r="AM28" i="1"/>
  <c r="AK29" i="1"/>
  <c r="AE29" i="1" s="1"/>
  <c r="AL29" i="1"/>
  <c r="AM29" i="1"/>
  <c r="AK30" i="1"/>
  <c r="AL30" i="1"/>
  <c r="AM30" i="1"/>
  <c r="AK31" i="1"/>
  <c r="AE31" i="1" s="1"/>
  <c r="AL31" i="1"/>
  <c r="AM31" i="1"/>
  <c r="AK32" i="1"/>
  <c r="AL32" i="1"/>
  <c r="AM32" i="1"/>
  <c r="AE28" i="1" l="1"/>
  <c r="AE30" i="1"/>
  <c r="AE32" i="1"/>
  <c r="AE26" i="1"/>
  <c r="AE20" i="1"/>
  <c r="AE19" i="1"/>
  <c r="AE22" i="1"/>
  <c r="AE24" i="1"/>
  <c r="AE21" i="1"/>
  <c r="AE18" i="1"/>
  <c r="R24" i="1"/>
  <c r="BK24" i="1" s="1"/>
  <c r="AG29" i="1"/>
  <c r="R27" i="1"/>
  <c r="BK27" i="1" s="1"/>
  <c r="AG28" i="1"/>
  <c r="R28" i="1"/>
  <c r="BK28" i="1" s="1"/>
  <c r="AG27" i="1"/>
  <c r="AG26" i="1"/>
  <c r="R26" i="1"/>
  <c r="BK26" i="1" s="1"/>
  <c r="BJ29" i="1"/>
  <c r="AN30" i="1"/>
  <c r="AY30" i="1"/>
  <c r="AX30" i="1"/>
  <c r="BJ31" i="1"/>
  <c r="AN32" i="1"/>
  <c r="AY32" i="1"/>
  <c r="AX32" i="1"/>
  <c r="BJ30" i="1"/>
  <c r="AN29" i="1"/>
  <c r="AX29" i="1"/>
  <c r="AY29" i="1"/>
  <c r="BJ32" i="1"/>
  <c r="AN31" i="1"/>
  <c r="AX31" i="1"/>
  <c r="AY31" i="1"/>
  <c r="BJ28" i="1"/>
  <c r="AN28" i="1"/>
  <c r="AX28" i="1"/>
  <c r="AY28" i="1"/>
  <c r="BJ27" i="1"/>
  <c r="AN27" i="1"/>
  <c r="AX27" i="1"/>
  <c r="AY27" i="1"/>
  <c r="BJ26" i="1"/>
  <c r="AN26" i="1"/>
  <c r="AX26" i="1"/>
  <c r="AY26" i="1"/>
  <c r="AX25" i="1"/>
  <c r="AY25" i="1"/>
  <c r="BJ25" i="1"/>
  <c r="AN24" i="1"/>
  <c r="AX24" i="1"/>
  <c r="AY24" i="1"/>
  <c r="AN23" i="1"/>
  <c r="AX23" i="1"/>
  <c r="AY23" i="1"/>
  <c r="AN22" i="1"/>
  <c r="AX22" i="1"/>
  <c r="AY22" i="1"/>
  <c r="AN21" i="1"/>
  <c r="AX21" i="1"/>
  <c r="AY21" i="1"/>
  <c r="AX20" i="1"/>
  <c r="AY20" i="1"/>
  <c r="AX19" i="1"/>
  <c r="AY19" i="1"/>
  <c r="AX18" i="1"/>
  <c r="AY18" i="1"/>
  <c r="BJ23" i="1"/>
  <c r="BJ22" i="1"/>
  <c r="BJ20" i="1"/>
  <c r="BJ19" i="1"/>
  <c r="BJ18" i="1"/>
  <c r="AN25" i="1"/>
  <c r="AN20" i="1"/>
  <c r="AN19" i="1"/>
  <c r="AN18" i="1"/>
  <c r="BK145" i="1"/>
  <c r="BK146" i="1" s="1"/>
  <c r="BK147" i="1" s="1"/>
  <c r="BK148" i="1" s="1"/>
  <c r="BK149" i="1" s="1"/>
  <c r="BK150" i="1" s="1"/>
  <c r="BK143" i="1"/>
  <c r="BK94" i="1"/>
  <c r="BK95" i="1" s="1"/>
  <c r="BK96" i="1" s="1"/>
  <c r="BK97" i="1" s="1"/>
  <c r="BK98" i="1" s="1"/>
  <c r="BK99" i="1" s="1"/>
  <c r="BK101" i="1"/>
  <c r="BK102" i="1" s="1"/>
  <c r="BK103" i="1" s="1"/>
  <c r="BK104" i="1" s="1"/>
  <c r="BK105" i="1" s="1"/>
  <c r="BK106" i="1" s="1"/>
  <c r="BK87" i="1"/>
  <c r="BK88" i="1" s="1"/>
  <c r="BK89" i="1" s="1"/>
  <c r="BK90" i="1" s="1"/>
  <c r="BK91" i="1" s="1"/>
  <c r="BK92" i="1" s="1"/>
  <c r="O28" i="1" l="1"/>
  <c r="AD28" i="1"/>
  <c r="AD26" i="1"/>
  <c r="O26" i="1"/>
  <c r="O27" i="1"/>
  <c r="AD27" i="1"/>
  <c r="O29" i="1"/>
  <c r="AD29" i="1"/>
  <c r="AC29" i="1" s="1"/>
  <c r="N27" i="1"/>
  <c r="N29" i="1"/>
  <c r="N26" i="1"/>
  <c r="N28" i="1"/>
  <c r="AC27" i="1"/>
  <c r="AG24" i="1"/>
  <c r="AC28" i="1"/>
  <c r="R29" i="1"/>
  <c r="BK29" i="1" s="1"/>
  <c r="AG32" i="1"/>
  <c r="R32" i="1"/>
  <c r="BK32" i="1" s="1"/>
  <c r="AG31" i="1"/>
  <c r="R31" i="1"/>
  <c r="BK31" i="1" s="1"/>
  <c r="AG30" i="1"/>
  <c r="R30" i="1"/>
  <c r="BK30" i="1" s="1"/>
  <c r="BI29" i="1"/>
  <c r="AG21" i="1"/>
  <c r="R21" i="1"/>
  <c r="BK21" i="1" s="1"/>
  <c r="AG25" i="1"/>
  <c r="R25" i="1"/>
  <c r="BK25" i="1" s="1"/>
  <c r="AG20" i="1"/>
  <c r="R20" i="1"/>
  <c r="BK20" i="1" s="1"/>
  <c r="AG18" i="1"/>
  <c r="AD18" i="1" s="1"/>
  <c r="O18" i="1" s="1"/>
  <c r="R18" i="1"/>
  <c r="BK18" i="1" s="1"/>
  <c r="BI27" i="1"/>
  <c r="AG19" i="1"/>
  <c r="R19" i="1"/>
  <c r="BK19" i="1" s="1"/>
  <c r="AG23" i="1"/>
  <c r="R23" i="1"/>
  <c r="BK23" i="1" s="1"/>
  <c r="AG22" i="1"/>
  <c r="R22" i="1"/>
  <c r="BK22" i="1" s="1"/>
  <c r="AV29" i="1"/>
  <c r="BM29" i="1" s="1"/>
  <c r="AW29" i="1"/>
  <c r="BO29" i="1" s="1"/>
  <c r="AW28" i="1"/>
  <c r="BO28" i="1" s="1"/>
  <c r="AV28" i="1"/>
  <c r="BM28" i="1" s="1"/>
  <c r="BI28" i="1"/>
  <c r="AV27" i="1"/>
  <c r="BM27" i="1" s="1"/>
  <c r="AW27" i="1"/>
  <c r="BO27" i="1" s="1"/>
  <c r="AW26" i="1"/>
  <c r="BO26" i="1" s="1"/>
  <c r="AV26" i="1"/>
  <c r="BM26" i="1" s="1"/>
  <c r="BI26" i="1"/>
  <c r="AW24" i="1"/>
  <c r="AJ30" i="1"/>
  <c r="AJ32" i="1"/>
  <c r="AJ31" i="1"/>
  <c r="AJ24" i="1"/>
  <c r="AJ29" i="1"/>
  <c r="AJ26" i="1"/>
  <c r="AJ28" i="1"/>
  <c r="AJ27" i="1"/>
  <c r="AJ25" i="1"/>
  <c r="AJ23" i="1"/>
  <c r="AJ22" i="1"/>
  <c r="AJ21" i="1"/>
  <c r="AJ19" i="1"/>
  <c r="AJ18" i="1"/>
  <c r="AJ20" i="1"/>
  <c r="BR398" i="1"/>
  <c r="BR399" i="1" s="1"/>
  <c r="BR400" i="1" s="1"/>
  <c r="BR401" i="1" s="1"/>
  <c r="BR402" i="1" s="1"/>
  <c r="BU392" i="1"/>
  <c r="BU393" i="1" s="1"/>
  <c r="BU394" i="1" s="1"/>
  <c r="BU395" i="1" s="1"/>
  <c r="BU396" i="1" s="1"/>
  <c r="BU398" i="1" s="1"/>
  <c r="BU399" i="1" s="1"/>
  <c r="BU400" i="1" s="1"/>
  <c r="BU401" i="1" s="1"/>
  <c r="BU402" i="1" s="1"/>
  <c r="BT392" i="1"/>
  <c r="BT393" i="1" s="1"/>
  <c r="BT394" i="1" s="1"/>
  <c r="BT395" i="1" s="1"/>
  <c r="BT396" i="1" s="1"/>
  <c r="BT398" i="1" s="1"/>
  <c r="BT399" i="1" s="1"/>
  <c r="BT400" i="1" s="1"/>
  <c r="BT401" i="1" s="1"/>
  <c r="BT402" i="1" s="1"/>
  <c r="BR392" i="1"/>
  <c r="BR393" i="1" s="1"/>
  <c r="BR394" i="1" s="1"/>
  <c r="BR395" i="1" s="1"/>
  <c r="BR396" i="1" s="1"/>
  <c r="BT322" i="1"/>
  <c r="BT323" i="1" s="1"/>
  <c r="BT324" i="1" s="1"/>
  <c r="BU322" i="1"/>
  <c r="BU323" i="1" s="1"/>
  <c r="BU324" i="1" s="1"/>
  <c r="BW322" i="1"/>
  <c r="BW323" i="1" s="1"/>
  <c r="BW324" i="1" s="1"/>
  <c r="BV322" i="1"/>
  <c r="BV323" i="1" s="1"/>
  <c r="BV324" i="1" s="1"/>
  <c r="BU315" i="1"/>
  <c r="BT315" i="1"/>
  <c r="BU308" i="1"/>
  <c r="BU310" i="1" s="1"/>
  <c r="BU311" i="1" s="1"/>
  <c r="BT308" i="1"/>
  <c r="BT310" i="1" s="1"/>
  <c r="BT311" i="1" s="1"/>
  <c r="BU301" i="1"/>
  <c r="BU303" i="1" s="1"/>
  <c r="BU304" i="1" s="1"/>
  <c r="BT301" i="1"/>
  <c r="BT303" i="1" s="1"/>
  <c r="BT304" i="1" s="1"/>
  <c r="BU295" i="1"/>
  <c r="BU296" i="1" s="1"/>
  <c r="BT295" i="1"/>
  <c r="BT296" i="1" s="1"/>
  <c r="BW290" i="1"/>
  <c r="BW291" i="1" s="1"/>
  <c r="BW292" i="1" s="1"/>
  <c r="BR137" i="1"/>
  <c r="BR138" i="1" s="1"/>
  <c r="BR139" i="1" s="1"/>
  <c r="BR140" i="1" s="1"/>
  <c r="BR141" i="1" s="1"/>
  <c r="BR142" i="1" s="1"/>
  <c r="BR143" i="1" s="1"/>
  <c r="BR129" i="1"/>
  <c r="BR130" i="1" s="1"/>
  <c r="BR131" i="1" s="1"/>
  <c r="BR132" i="1" s="1"/>
  <c r="BR133" i="1" s="1"/>
  <c r="BR134" i="1" s="1"/>
  <c r="BR135" i="1" s="1"/>
  <c r="BU152" i="1"/>
  <c r="BU153" i="1" s="1"/>
  <c r="BU154" i="1" s="1"/>
  <c r="BU155" i="1" s="1"/>
  <c r="BU156" i="1" s="1"/>
  <c r="BU157" i="1" s="1"/>
  <c r="BT152" i="1"/>
  <c r="BT153" i="1" s="1"/>
  <c r="BT154" i="1" s="1"/>
  <c r="BT155" i="1" s="1"/>
  <c r="BT156" i="1" s="1"/>
  <c r="BT157" i="1" s="1"/>
  <c r="BR152" i="1"/>
  <c r="BR153" i="1" s="1"/>
  <c r="BR154" i="1" s="1"/>
  <c r="BR155" i="1" s="1"/>
  <c r="BR156" i="1" s="1"/>
  <c r="BR157" i="1" s="1"/>
  <c r="BT137" i="1"/>
  <c r="BT138" i="1" s="1"/>
  <c r="BT139" i="1" s="1"/>
  <c r="BT140" i="1" s="1"/>
  <c r="BT141" i="1" s="1"/>
  <c r="BT142" i="1" s="1"/>
  <c r="BT143" i="1" s="1"/>
  <c r="AK17" i="1"/>
  <c r="AL17" i="1"/>
  <c r="AM17" i="1"/>
  <c r="AJ47" i="1"/>
  <c r="AK47" i="1"/>
  <c r="AL47" i="1"/>
  <c r="AM47" i="1"/>
  <c r="AO47" i="1"/>
  <c r="AJ48" i="1"/>
  <c r="AK48" i="1"/>
  <c r="AL48" i="1"/>
  <c r="AH48" i="1" s="1"/>
  <c r="AM48" i="1"/>
  <c r="AO48" i="1"/>
  <c r="AJ49" i="1"/>
  <c r="AK49" i="1"/>
  <c r="AL49" i="1"/>
  <c r="AH49" i="1" s="1"/>
  <c r="AM49" i="1"/>
  <c r="AO49" i="1"/>
  <c r="AJ50" i="1"/>
  <c r="AK50" i="1"/>
  <c r="AL50" i="1"/>
  <c r="AH50" i="1" s="1"/>
  <c r="AM50" i="1"/>
  <c r="AO50" i="1"/>
  <c r="BR66" i="1"/>
  <c r="BR67" i="1" s="1"/>
  <c r="BR68" i="1" s="1"/>
  <c r="BR69" i="1" s="1"/>
  <c r="BR70" i="1" s="1"/>
  <c r="BR71" i="1" s="1"/>
  <c r="BT66" i="1"/>
  <c r="BT67" i="1" s="1"/>
  <c r="BT68" i="1" s="1"/>
  <c r="BT69" i="1" s="1"/>
  <c r="BT70" i="1" s="1"/>
  <c r="BT71" i="1" s="1"/>
  <c r="BU66" i="1"/>
  <c r="BU67" i="1" s="1"/>
  <c r="BU68" i="1" s="1"/>
  <c r="BU69" i="1" s="1"/>
  <c r="BU70" i="1" s="1"/>
  <c r="BU71" i="1" s="1"/>
  <c r="BV66" i="1"/>
  <c r="BV67" i="1" s="1"/>
  <c r="BV68" i="1" s="1"/>
  <c r="BV69" i="1" s="1"/>
  <c r="BV70" i="1" s="1"/>
  <c r="BW66" i="1"/>
  <c r="BW67" i="1" s="1"/>
  <c r="BW68" i="1" s="1"/>
  <c r="BW69" i="1" s="1"/>
  <c r="BW70" i="1" s="1"/>
  <c r="BR87" i="1"/>
  <c r="BR88" i="1" s="1"/>
  <c r="BT87" i="1"/>
  <c r="BT88" i="1" s="1"/>
  <c r="BT89" i="1" s="1"/>
  <c r="BT90" i="1" s="1"/>
  <c r="BU87" i="1"/>
  <c r="BU88" i="1" s="1"/>
  <c r="BU89" i="1" s="1"/>
  <c r="BU90" i="1" s="1"/>
  <c r="BR94" i="1"/>
  <c r="BR95" i="1" s="1"/>
  <c r="BR96" i="1" s="1"/>
  <c r="BR97" i="1" s="1"/>
  <c r="BR98" i="1" s="1"/>
  <c r="BR99" i="1" s="1"/>
  <c r="BT94" i="1"/>
  <c r="BT95" i="1" s="1"/>
  <c r="BT96" i="1" s="1"/>
  <c r="BT97" i="1" s="1"/>
  <c r="BT98" i="1" s="1"/>
  <c r="BT99" i="1" s="1"/>
  <c r="BU94" i="1"/>
  <c r="BU95" i="1" s="1"/>
  <c r="BU96" i="1" s="1"/>
  <c r="BU97" i="1" s="1"/>
  <c r="BU98" i="1" s="1"/>
  <c r="BU99" i="1" s="1"/>
  <c r="BR101" i="1"/>
  <c r="BR102" i="1" s="1"/>
  <c r="BR103" i="1" s="1"/>
  <c r="BR104" i="1" s="1"/>
  <c r="BR105" i="1" s="1"/>
  <c r="BR106" i="1" s="1"/>
  <c r="BT101" i="1"/>
  <c r="BT102" i="1" s="1"/>
  <c r="BT103" i="1" s="1"/>
  <c r="BT104" i="1" s="1"/>
  <c r="BT105" i="1" s="1"/>
  <c r="BT106" i="1" s="1"/>
  <c r="BU101" i="1"/>
  <c r="BU102" i="1" s="1"/>
  <c r="BU103" i="1" s="1"/>
  <c r="BU104" i="1" s="1"/>
  <c r="BU105" i="1" s="1"/>
  <c r="BU106" i="1" s="1"/>
  <c r="BR108" i="1"/>
  <c r="BR109" i="1" s="1"/>
  <c r="BR110" i="1" s="1"/>
  <c r="BR111" i="1" s="1"/>
  <c r="BR112" i="1" s="1"/>
  <c r="BR113" i="1" s="1"/>
  <c r="BT108" i="1"/>
  <c r="BT109" i="1" s="1"/>
  <c r="BT110" i="1" s="1"/>
  <c r="BT111" i="1" s="1"/>
  <c r="BT112" i="1" s="1"/>
  <c r="BT113" i="1" s="1"/>
  <c r="BU108" i="1"/>
  <c r="BU109" i="1" s="1"/>
  <c r="BU110" i="1" s="1"/>
  <c r="BU111" i="1" s="1"/>
  <c r="BU112" i="1" s="1"/>
  <c r="BU113" i="1" s="1"/>
  <c r="BR115" i="1"/>
  <c r="BR116" i="1" s="1"/>
  <c r="BR117" i="1" s="1"/>
  <c r="BR118" i="1" s="1"/>
  <c r="BR119" i="1" s="1"/>
  <c r="BR120" i="1" s="1"/>
  <c r="BT115" i="1"/>
  <c r="BT116" i="1" s="1"/>
  <c r="BT117" i="1" s="1"/>
  <c r="BT118" i="1" s="1"/>
  <c r="BT119" i="1" s="1"/>
  <c r="BT120" i="1" s="1"/>
  <c r="BU115" i="1"/>
  <c r="BU116" i="1" s="1"/>
  <c r="BU117" i="1" s="1"/>
  <c r="BU118" i="1" s="1"/>
  <c r="BU119" i="1" s="1"/>
  <c r="BU120" i="1" s="1"/>
  <c r="BR122" i="1"/>
  <c r="BR123" i="1" s="1"/>
  <c r="BR124" i="1" s="1"/>
  <c r="BR125" i="1" s="1"/>
  <c r="BR126" i="1" s="1"/>
  <c r="BR127" i="1" s="1"/>
  <c r="BT122" i="1"/>
  <c r="BT123" i="1" s="1"/>
  <c r="BT124" i="1" s="1"/>
  <c r="BT125" i="1" s="1"/>
  <c r="BT126" i="1" s="1"/>
  <c r="BT127" i="1" s="1"/>
  <c r="BU122" i="1"/>
  <c r="BU123" i="1" s="1"/>
  <c r="BU124" i="1" s="1"/>
  <c r="BU125" i="1" s="1"/>
  <c r="BU126" i="1" s="1"/>
  <c r="BU127" i="1" s="1"/>
  <c r="BT404" i="1"/>
  <c r="BT405" i="1" s="1"/>
  <c r="BT406" i="1" s="1"/>
  <c r="BU404" i="1"/>
  <c r="BU405" i="1" s="1"/>
  <c r="BU406" i="1" s="1"/>
  <c r="BT408" i="1"/>
  <c r="BT409" i="1" s="1"/>
  <c r="BT410" i="1" s="1"/>
  <c r="BU408" i="1"/>
  <c r="BU409" i="1" s="1"/>
  <c r="BU410" i="1" s="1"/>
  <c r="BT412" i="1"/>
  <c r="BT413" i="1" s="1"/>
  <c r="BT414" i="1" s="1"/>
  <c r="BU412" i="1"/>
  <c r="BU413" i="1" s="1"/>
  <c r="BU414" i="1" s="1"/>
  <c r="BR145" i="1"/>
  <c r="BR146" i="1" s="1"/>
  <c r="BR147" i="1" s="1"/>
  <c r="BR148" i="1" s="1"/>
  <c r="BT145" i="1"/>
  <c r="BT146" i="1" s="1"/>
  <c r="BT147" i="1" s="1"/>
  <c r="BT148" i="1" s="1"/>
  <c r="BT150" i="1" s="1"/>
  <c r="BU145" i="1"/>
  <c r="BU146" i="1" s="1"/>
  <c r="BU147" i="1" s="1"/>
  <c r="BU148" i="1" s="1"/>
  <c r="BU149" i="1" s="1"/>
  <c r="BU150" i="1" s="1"/>
  <c r="BR159" i="1"/>
  <c r="BR160" i="1" s="1"/>
  <c r="BR161" i="1" s="1"/>
  <c r="BR162" i="1" s="1"/>
  <c r="BR163" i="1" s="1"/>
  <c r="BR164" i="1" s="1"/>
  <c r="BT159" i="1"/>
  <c r="BT160" i="1" s="1"/>
  <c r="BT161" i="1" s="1"/>
  <c r="BT162" i="1" s="1"/>
  <c r="BT163" i="1" s="1"/>
  <c r="BT164" i="1" s="1"/>
  <c r="BU159" i="1"/>
  <c r="BR166" i="1"/>
  <c r="BR167" i="1" s="1"/>
  <c r="BR168" i="1" s="1"/>
  <c r="BR169" i="1" s="1"/>
  <c r="BR170" i="1" s="1"/>
  <c r="BR171" i="1" s="1"/>
  <c r="BT166" i="1"/>
  <c r="BT167" i="1" s="1"/>
  <c r="BT168" i="1" s="1"/>
  <c r="BT169" i="1" s="1"/>
  <c r="BT170" i="1" s="1"/>
  <c r="BT171" i="1" s="1"/>
  <c r="BU166" i="1"/>
  <c r="BU167" i="1" s="1"/>
  <c r="BU168" i="1" s="1"/>
  <c r="BU169" i="1" s="1"/>
  <c r="BU170" i="1" s="1"/>
  <c r="BU171" i="1" s="1"/>
  <c r="BR180" i="1"/>
  <c r="BR181" i="1" s="1"/>
  <c r="BR182" i="1" s="1"/>
  <c r="BR183" i="1" s="1"/>
  <c r="BR184" i="1" s="1"/>
  <c r="BR185" i="1" s="1"/>
  <c r="BT180" i="1"/>
  <c r="BT181" i="1" s="1"/>
  <c r="BT182" i="1" s="1"/>
  <c r="BT183" i="1" s="1"/>
  <c r="BT184" i="1" s="1"/>
  <c r="BT185" i="1" s="1"/>
  <c r="BU180" i="1"/>
  <c r="BU181" i="1" s="1"/>
  <c r="BU182" i="1" s="1"/>
  <c r="BU183" i="1" s="1"/>
  <c r="BU184" i="1" s="1"/>
  <c r="BU185" i="1" s="1"/>
  <c r="BR241" i="1"/>
  <c r="BR242" i="1" s="1"/>
  <c r="BR243" i="1" s="1"/>
  <c r="BR244" i="1" s="1"/>
  <c r="BR245" i="1" s="1"/>
  <c r="BR246" i="1" s="1"/>
  <c r="BT241" i="1"/>
  <c r="BT242" i="1" s="1"/>
  <c r="BT243" i="1" s="1"/>
  <c r="BT244" i="1" s="1"/>
  <c r="BT245" i="1" s="1"/>
  <c r="BT246" i="1" s="1"/>
  <c r="BU241" i="1"/>
  <c r="BU242" i="1" s="1"/>
  <c r="BU243" i="1" s="1"/>
  <c r="BU244" i="1" s="1"/>
  <c r="BU245" i="1" s="1"/>
  <c r="BU246" i="1" s="1"/>
  <c r="BV241" i="1"/>
  <c r="BW241" i="1"/>
  <c r="BV243" i="1"/>
  <c r="BV244" i="1" s="1"/>
  <c r="BV245" i="1" s="1"/>
  <c r="BV246" i="1" s="1"/>
  <c r="BW243" i="1"/>
  <c r="BW244" i="1" s="1"/>
  <c r="BW245" i="1" s="1"/>
  <c r="BW246" i="1" s="1"/>
  <c r="BR248" i="1"/>
  <c r="BR249" i="1" s="1"/>
  <c r="BT248" i="1"/>
  <c r="BT249" i="1" s="1"/>
  <c r="BT250" i="1" s="1"/>
  <c r="BT251" i="1" s="1"/>
  <c r="BT253" i="1" s="1"/>
  <c r="BU248" i="1"/>
  <c r="BU249" i="1" s="1"/>
  <c r="BU250" i="1" s="1"/>
  <c r="BU251" i="1" s="1"/>
  <c r="BU253" i="1" s="1"/>
  <c r="BV248" i="1"/>
  <c r="BW248" i="1"/>
  <c r="BV250" i="1"/>
  <c r="BV251" i="1" s="1"/>
  <c r="BV253" i="1" s="1"/>
  <c r="BW250" i="1"/>
  <c r="BW251" i="1" s="1"/>
  <c r="BW253" i="1" s="1"/>
  <c r="BT255" i="1"/>
  <c r="BT256" i="1" s="1"/>
  <c r="BT257" i="1" s="1"/>
  <c r="BT258" i="1" s="1"/>
  <c r="BT260" i="1" s="1"/>
  <c r="BU255" i="1"/>
  <c r="BU256" i="1" s="1"/>
  <c r="BU257" i="1" s="1"/>
  <c r="BU258" i="1" s="1"/>
  <c r="BU260" i="1" s="1"/>
  <c r="BV255" i="1"/>
  <c r="BW255" i="1"/>
  <c r="BR256" i="1"/>
  <c r="BR257" i="1" s="1"/>
  <c r="BR258" i="1" s="1"/>
  <c r="BR260" i="1" s="1"/>
  <c r="BV257" i="1"/>
  <c r="BV258" i="1" s="1"/>
  <c r="BV260" i="1" s="1"/>
  <c r="BW257" i="1"/>
  <c r="BW258" i="1" s="1"/>
  <c r="BW260" i="1" s="1"/>
  <c r="BR276" i="1"/>
  <c r="BR277" i="1" s="1"/>
  <c r="BR278" i="1" s="1"/>
  <c r="BR279" i="1" s="1"/>
  <c r="BR281" i="1" s="1"/>
  <c r="BT276" i="1"/>
  <c r="BT277" i="1" s="1"/>
  <c r="BT278" i="1" s="1"/>
  <c r="BT279" i="1" s="1"/>
  <c r="BT281" i="1" s="1"/>
  <c r="BU276" i="1"/>
  <c r="BU277" i="1" s="1"/>
  <c r="BU278" i="1" s="1"/>
  <c r="BU279" i="1" s="1"/>
  <c r="BU281" i="1" s="1"/>
  <c r="BV276" i="1"/>
  <c r="BW276" i="1"/>
  <c r="BV278" i="1"/>
  <c r="BV279" i="1" s="1"/>
  <c r="BV281" i="1" s="1"/>
  <c r="BW278" i="1"/>
  <c r="BW279" i="1" s="1"/>
  <c r="BW281" i="1" s="1"/>
  <c r="BT420" i="1"/>
  <c r="BT421" i="1" s="1"/>
  <c r="BU420" i="1"/>
  <c r="BU421" i="1" s="1"/>
  <c r="BT423" i="1"/>
  <c r="BT424" i="1" s="1"/>
  <c r="BU423" i="1"/>
  <c r="BU424" i="1" s="1"/>
  <c r="BU425" i="1" s="1"/>
  <c r="BU426" i="1" s="1"/>
  <c r="BU427" i="1" s="1"/>
  <c r="BU428" i="1" s="1"/>
  <c r="BU429" i="1" s="1"/>
  <c r="BU430" i="1" s="1"/>
  <c r="BT426" i="1"/>
  <c r="BT427" i="1" s="1"/>
  <c r="BT429" i="1"/>
  <c r="BT430" i="1" s="1"/>
  <c r="BT378" i="1"/>
  <c r="BT379" i="1" s="1"/>
  <c r="BT380" i="1" s="1"/>
  <c r="BT381" i="1" s="1"/>
  <c r="BT383" i="1" s="1"/>
  <c r="BU378" i="1"/>
  <c r="BU379" i="1" s="1"/>
  <c r="BU380" i="1" s="1"/>
  <c r="BU381" i="1" s="1"/>
  <c r="BU383" i="1" s="1"/>
  <c r="BV378" i="1"/>
  <c r="BV379" i="1" s="1"/>
  <c r="BV380" i="1" s="1"/>
  <c r="BV381" i="1" s="1"/>
  <c r="BV383" i="1" s="1"/>
  <c r="BV384" i="1" s="1"/>
  <c r="BV385" i="1" s="1"/>
  <c r="BV386" i="1" s="1"/>
  <c r="BV387" i="1" s="1"/>
  <c r="BV388" i="1" s="1"/>
  <c r="BV390" i="1" s="1"/>
  <c r="BW378" i="1"/>
  <c r="BW379" i="1" s="1"/>
  <c r="BW380" i="1" s="1"/>
  <c r="BW381" i="1" s="1"/>
  <c r="BW383" i="1" s="1"/>
  <c r="BW384" i="1" s="1"/>
  <c r="BW385" i="1" s="1"/>
  <c r="BW386" i="1" s="1"/>
  <c r="BW387" i="1" s="1"/>
  <c r="BW388" i="1" s="1"/>
  <c r="BW390" i="1" s="1"/>
  <c r="BT385" i="1"/>
  <c r="BT386" i="1" s="1"/>
  <c r="BT387" i="1" s="1"/>
  <c r="BT388" i="1" s="1"/>
  <c r="BT390" i="1" s="1"/>
  <c r="BU385" i="1"/>
  <c r="BU386" i="1" s="1"/>
  <c r="BU387" i="1" s="1"/>
  <c r="BU388" i="1" s="1"/>
  <c r="BU390" i="1" s="1"/>
  <c r="O21" i="1" l="1"/>
  <c r="AD21" i="1"/>
  <c r="BJ21" i="1" s="1"/>
  <c r="AD24" i="1"/>
  <c r="O24" i="1"/>
  <c r="O22" i="1"/>
  <c r="AD22" i="1"/>
  <c r="AD30" i="1"/>
  <c r="O30" i="1"/>
  <c r="O20" i="1"/>
  <c r="AD20" i="1"/>
  <c r="AD23" i="1"/>
  <c r="O23" i="1"/>
  <c r="AD25" i="1"/>
  <c r="AC25" i="1" s="1"/>
  <c r="O25" i="1"/>
  <c r="O31" i="1"/>
  <c r="AD31" i="1"/>
  <c r="AC31" i="1" s="1"/>
  <c r="O19" i="1"/>
  <c r="AD19" i="1"/>
  <c r="AC19" i="1" s="1"/>
  <c r="O32" i="1"/>
  <c r="AD32" i="1"/>
  <c r="AC32" i="1" s="1"/>
  <c r="AE17" i="1"/>
  <c r="N25" i="1"/>
  <c r="N21" i="1"/>
  <c r="N18" i="1"/>
  <c r="N24" i="1"/>
  <c r="N22" i="1"/>
  <c r="N30" i="1"/>
  <c r="N19" i="1"/>
  <c r="N32" i="1"/>
  <c r="N20" i="1"/>
  <c r="N23" i="1"/>
  <c r="N31" i="1"/>
  <c r="BJ24" i="1"/>
  <c r="BO24" i="1" s="1"/>
  <c r="AC24" i="1"/>
  <c r="BP24" i="1" s="1"/>
  <c r="AC30" i="1"/>
  <c r="AC20" i="1"/>
  <c r="AV24" i="1"/>
  <c r="BM24" i="1" s="1"/>
  <c r="AC23" i="1"/>
  <c r="AC18" i="1"/>
  <c r="R17" i="1"/>
  <c r="BP28" i="1"/>
  <c r="AW30" i="1"/>
  <c r="BO30" i="1" s="1"/>
  <c r="AV30" i="1"/>
  <c r="BM30" i="1" s="1"/>
  <c r="BI30" i="1"/>
  <c r="AW31" i="1"/>
  <c r="BO31" i="1" s="1"/>
  <c r="AV31" i="1"/>
  <c r="BM31" i="1" s="1"/>
  <c r="BI31" i="1"/>
  <c r="AW32" i="1"/>
  <c r="BO32" i="1" s="1"/>
  <c r="AV32" i="1"/>
  <c r="BM32" i="1" s="1"/>
  <c r="BI32" i="1"/>
  <c r="BI18" i="1"/>
  <c r="AW23" i="1"/>
  <c r="BO23" i="1" s="1"/>
  <c r="AV23" i="1"/>
  <c r="BM23" i="1" s="1"/>
  <c r="BI23" i="1"/>
  <c r="BI24" i="1"/>
  <c r="BI20" i="1"/>
  <c r="AV21" i="1"/>
  <c r="BM21" i="1" s="1"/>
  <c r="AW21" i="1"/>
  <c r="BI21" i="1"/>
  <c r="AV25" i="1"/>
  <c r="BM25" i="1" s="1"/>
  <c r="AW25" i="1"/>
  <c r="BO25" i="1" s="1"/>
  <c r="BI25" i="1"/>
  <c r="AC26" i="1"/>
  <c r="BP26" i="1" s="1"/>
  <c r="AW22" i="1"/>
  <c r="BO22" i="1" s="1"/>
  <c r="AV22" i="1"/>
  <c r="BM22" i="1" s="1"/>
  <c r="AC22" i="1"/>
  <c r="BI22" i="1"/>
  <c r="BP27" i="1"/>
  <c r="BP29" i="1"/>
  <c r="BN29" i="1"/>
  <c r="BN28" i="1"/>
  <c r="BN27" i="1"/>
  <c r="BN26" i="1"/>
  <c r="AX17" i="1"/>
  <c r="AY17" i="1"/>
  <c r="AN17" i="1"/>
  <c r="BR149" i="1"/>
  <c r="BR150" i="1" s="1"/>
  <c r="BR89" i="1"/>
  <c r="BR90" i="1" s="1"/>
  <c r="BR91" i="1" s="1"/>
  <c r="BR92" i="1" s="1"/>
  <c r="BU160" i="1"/>
  <c r="BU161" i="1" s="1"/>
  <c r="BU162" i="1" s="1"/>
  <c r="BU163" i="1" s="1"/>
  <c r="BU164" i="1" s="1"/>
  <c r="BW293" i="1"/>
  <c r="BW294" i="1" s="1"/>
  <c r="BW295" i="1" s="1"/>
  <c r="BU294" i="1"/>
  <c r="AH47" i="1"/>
  <c r="AH17" i="1"/>
  <c r="BU316" i="1"/>
  <c r="BU317" i="1" s="1"/>
  <c r="BU318" i="1" s="1"/>
  <c r="BT389" i="1"/>
  <c r="BU389" i="1"/>
  <c r="BV389" i="1"/>
  <c r="BW389" i="1"/>
  <c r="BT382" i="1"/>
  <c r="BU382" i="1"/>
  <c r="BV382" i="1"/>
  <c r="BU309" i="1"/>
  <c r="BV290" i="1"/>
  <c r="BV291" i="1" s="1"/>
  <c r="BV292" i="1" s="1"/>
  <c r="BV293" i="1" s="1"/>
  <c r="BV294" i="1" s="1"/>
  <c r="BW382" i="1"/>
  <c r="BU302" i="1"/>
  <c r="BT316" i="1"/>
  <c r="BT317" i="1" s="1"/>
  <c r="BT318" i="1" s="1"/>
  <c r="BT309" i="1"/>
  <c r="BT313" i="1"/>
  <c r="BT312" i="1"/>
  <c r="BU313" i="1"/>
  <c r="BU312" i="1"/>
  <c r="BU297" i="1"/>
  <c r="BU298" i="1"/>
  <c r="BT306" i="1"/>
  <c r="BT305" i="1"/>
  <c r="BU306" i="1"/>
  <c r="BU305" i="1"/>
  <c r="BT297" i="1"/>
  <c r="BT298" i="1"/>
  <c r="BT302" i="1"/>
  <c r="BR280" i="1"/>
  <c r="BT280" i="1"/>
  <c r="BU280" i="1"/>
  <c r="BV280" i="1"/>
  <c r="BW280" i="1"/>
  <c r="BR259" i="1"/>
  <c r="BT259" i="1"/>
  <c r="BU259" i="1"/>
  <c r="BV259" i="1"/>
  <c r="BW259" i="1"/>
  <c r="BT252" i="1"/>
  <c r="BU252" i="1"/>
  <c r="BV252" i="1"/>
  <c r="BW252" i="1"/>
  <c r="BT149" i="1"/>
  <c r="AN50" i="1"/>
  <c r="AN47" i="1"/>
  <c r="AN48" i="1"/>
  <c r="BV71" i="1"/>
  <c r="BW71" i="1"/>
  <c r="AN49" i="1"/>
  <c r="AC21" i="1" l="1"/>
  <c r="BP21" i="1" s="1"/>
  <c r="BO21" i="1"/>
  <c r="BN24" i="1"/>
  <c r="BP22" i="1"/>
  <c r="BP31" i="1"/>
  <c r="BP32" i="1"/>
  <c r="BN30" i="1"/>
  <c r="BP23" i="1"/>
  <c r="BP30" i="1"/>
  <c r="BN23" i="1"/>
  <c r="BN22" i="1"/>
  <c r="BN21" i="1"/>
  <c r="BN31" i="1"/>
  <c r="BN32" i="1"/>
  <c r="AG17" i="1"/>
  <c r="BK17" i="1"/>
  <c r="BN25" i="1"/>
  <c r="BP25" i="1"/>
  <c r="AJ17" i="1"/>
  <c r="BT319" i="1"/>
  <c r="BT320" i="1"/>
  <c r="BU320" i="1"/>
  <c r="BU319" i="1"/>
  <c r="BW296" i="1"/>
  <c r="BW72" i="1"/>
  <c r="BW73" i="1" s="1"/>
  <c r="BW74" i="1" s="1"/>
  <c r="BW75" i="1" s="1"/>
  <c r="BW76" i="1" s="1"/>
  <c r="BW77" i="1" s="1"/>
  <c r="BW78" i="1" s="1"/>
  <c r="BW79" i="1" s="1"/>
  <c r="BW80" i="1" s="1"/>
  <c r="BW81" i="1" s="1"/>
  <c r="BW82" i="1" s="1"/>
  <c r="BW83" i="1" s="1"/>
  <c r="BW84" i="1" s="1"/>
  <c r="BW85" i="1" s="1"/>
  <c r="BW86" i="1" s="1"/>
  <c r="BV72" i="1"/>
  <c r="BV73" i="1" s="1"/>
  <c r="BV74" i="1" s="1"/>
  <c r="BV75" i="1" s="1"/>
  <c r="BV76" i="1" s="1"/>
  <c r="BV77" i="1" s="1"/>
  <c r="BV78" i="1" s="1"/>
  <c r="BV79" i="1" s="1"/>
  <c r="BV80" i="1" s="1"/>
  <c r="BV81" i="1" s="1"/>
  <c r="BV82" i="1" s="1"/>
  <c r="BV83" i="1" s="1"/>
  <c r="BV84" i="1" s="1"/>
  <c r="BV85" i="1" s="1"/>
  <c r="BV86" i="1" s="1"/>
  <c r="BU299" i="1"/>
  <c r="BT299" i="1"/>
  <c r="AD17" i="1" l="1"/>
  <c r="BV87" i="1"/>
  <c r="BV88" i="1" s="1"/>
  <c r="BV89" i="1" s="1"/>
  <c r="BV90" i="1" s="1"/>
  <c r="BV91" i="1" s="1"/>
  <c r="BV92" i="1" s="1"/>
  <c r="BV93" i="1" s="1"/>
  <c r="BW87" i="1"/>
  <c r="BW88" i="1" s="1"/>
  <c r="BW89" i="1" s="1"/>
  <c r="BW90" i="1" s="1"/>
  <c r="BW91" i="1" s="1"/>
  <c r="BW92" i="1" s="1"/>
  <c r="BW93" i="1" s="1"/>
  <c r="BI19" i="1"/>
  <c r="BU290" i="1"/>
  <c r="BU291" i="1" s="1"/>
  <c r="BU292" i="1" s="1"/>
  <c r="BW297" i="1"/>
  <c r="O17" i="1" l="1"/>
  <c r="N17" i="1" s="1"/>
  <c r="BI17" i="1" s="1"/>
  <c r="BJ17" i="1"/>
  <c r="AC17" i="1"/>
  <c r="BW94" i="1"/>
  <c r="BW95" i="1" s="1"/>
  <c r="BW96" i="1" s="1"/>
  <c r="BW97" i="1" s="1"/>
  <c r="BW98" i="1" s="1"/>
  <c r="BW99" i="1" s="1"/>
  <c r="BW100" i="1" s="1"/>
  <c r="BW101" i="1" s="1"/>
  <c r="BW102" i="1" s="1"/>
  <c r="BW103" i="1" s="1"/>
  <c r="BW104" i="1" s="1"/>
  <c r="BW105" i="1" s="1"/>
  <c r="BW106" i="1" s="1"/>
  <c r="BW107" i="1" s="1"/>
  <c r="BW108" i="1" s="1"/>
  <c r="BW109" i="1" s="1"/>
  <c r="BW110" i="1" s="1"/>
  <c r="BW111" i="1" s="1"/>
  <c r="BW112" i="1" s="1"/>
  <c r="BV94" i="1"/>
  <c r="BV95" i="1" s="1"/>
  <c r="BV96" i="1" s="1"/>
  <c r="BV97" i="1" s="1"/>
  <c r="BV98" i="1" s="1"/>
  <c r="BV99" i="1" s="1"/>
  <c r="BV100" i="1" s="1"/>
  <c r="BV101" i="1" s="1"/>
  <c r="BV102" i="1" s="1"/>
  <c r="BV103" i="1" s="1"/>
  <c r="BV104" i="1" s="1"/>
  <c r="BV105" i="1" s="1"/>
  <c r="BV106" i="1" s="1"/>
  <c r="BV107" i="1" s="1"/>
  <c r="BV108" i="1" s="1"/>
  <c r="BV109" i="1" s="1"/>
  <c r="BV110" i="1" s="1"/>
  <c r="BV111" i="1" s="1"/>
  <c r="BV112" i="1" s="1"/>
  <c r="BT290" i="1"/>
  <c r="BT291" i="1" s="1"/>
  <c r="BT292" i="1" s="1"/>
  <c r="BW298" i="1"/>
  <c r="BW299" i="1" l="1"/>
  <c r="BW300" i="1" s="1"/>
  <c r="BW113" i="1"/>
  <c r="BW114" i="1" s="1"/>
  <c r="BW115" i="1" s="1"/>
  <c r="BW116" i="1" s="1"/>
  <c r="BW117" i="1" s="1"/>
  <c r="BW118" i="1" s="1"/>
  <c r="BW119" i="1" s="1"/>
  <c r="BV113" i="1"/>
  <c r="BV114" i="1" s="1"/>
  <c r="BV115" i="1" s="1"/>
  <c r="BV116" i="1" s="1"/>
  <c r="BV117" i="1" s="1"/>
  <c r="BV118" i="1" s="1"/>
  <c r="BV119" i="1" s="1"/>
  <c r="BV120" i="1" l="1"/>
  <c r="BV121" i="1" s="1"/>
  <c r="BV122" i="1" s="1"/>
  <c r="BV123" i="1" s="1"/>
  <c r="BV124" i="1" s="1"/>
  <c r="BV125" i="1" s="1"/>
  <c r="BV126" i="1" s="1"/>
  <c r="BW120" i="1"/>
  <c r="BW121" i="1" s="1"/>
  <c r="BW122" i="1" s="1"/>
  <c r="BW123" i="1" s="1"/>
  <c r="BW124" i="1" s="1"/>
  <c r="BW125" i="1" s="1"/>
  <c r="BW126" i="1" s="1"/>
  <c r="BW301" i="1" l="1"/>
  <c r="BW403" i="1"/>
  <c r="BW127" i="1"/>
  <c r="BW144" i="1" s="1"/>
  <c r="BV403" i="1"/>
  <c r="BV404" i="1" s="1"/>
  <c r="BV405" i="1" s="1"/>
  <c r="BV406" i="1" s="1"/>
  <c r="BV407" i="1" s="1"/>
  <c r="BV127" i="1"/>
  <c r="BV144" i="1" s="1"/>
  <c r="BW404" i="1" l="1"/>
  <c r="BW405" i="1" s="1"/>
  <c r="BW406" i="1" s="1"/>
  <c r="BW407" i="1" s="1"/>
  <c r="BW408" i="1" s="1"/>
  <c r="BW409" i="1" s="1"/>
  <c r="BW410" i="1" s="1"/>
  <c r="BW411" i="1" s="1"/>
  <c r="BW412" i="1" s="1"/>
  <c r="BW413" i="1" s="1"/>
  <c r="BW414" i="1" s="1"/>
  <c r="BW415" i="1" s="1"/>
  <c r="BV408" i="1"/>
  <c r="BV409" i="1" s="1"/>
  <c r="BV410" i="1" s="1"/>
  <c r="BV411" i="1" s="1"/>
  <c r="BV412" i="1" s="1"/>
  <c r="BV413" i="1" s="1"/>
  <c r="BV414" i="1" s="1"/>
  <c r="BV415" i="1" s="1"/>
  <c r="BW302" i="1"/>
  <c r="BW145" i="1"/>
  <c r="BW146" i="1" s="1"/>
  <c r="BW147" i="1" s="1"/>
  <c r="BV145" i="1"/>
  <c r="BV146" i="1" s="1"/>
  <c r="BV147" i="1" s="1"/>
  <c r="BW416" i="1" l="1"/>
  <c r="BW417" i="1" s="1"/>
  <c r="BW418" i="1" s="1"/>
  <c r="BV416" i="1"/>
  <c r="BV417" i="1" s="1"/>
  <c r="BV418" i="1" s="1"/>
  <c r="BW303" i="1"/>
  <c r="BV148" i="1"/>
  <c r="BW148" i="1"/>
  <c r="BW150" i="1" s="1"/>
  <c r="BW149" i="1"/>
  <c r="BW304" i="1" l="1"/>
  <c r="BW151" i="1"/>
  <c r="BW152" i="1" s="1"/>
  <c r="BW153" i="1" s="1"/>
  <c r="BW154" i="1" s="1"/>
  <c r="BW155" i="1" s="1"/>
  <c r="BW156" i="1" s="1"/>
  <c r="BW157" i="1" s="1"/>
  <c r="BW158" i="1" s="1"/>
  <c r="BW159" i="1" s="1"/>
  <c r="BW160" i="1" s="1"/>
  <c r="BW161" i="1" s="1"/>
  <c r="BW162" i="1" s="1"/>
  <c r="BW163" i="1" s="1"/>
  <c r="BW164" i="1" s="1"/>
  <c r="BV149" i="1"/>
  <c r="BV150" i="1" s="1"/>
  <c r="BW305" i="1" l="1"/>
  <c r="BW165" i="1"/>
  <c r="BW166" i="1" s="1"/>
  <c r="BW167" i="1" s="1"/>
  <c r="BW168" i="1" s="1"/>
  <c r="BW169" i="1" s="1"/>
  <c r="BW170" i="1" s="1"/>
  <c r="BW171" i="1" s="1"/>
  <c r="BV151" i="1"/>
  <c r="BV152" i="1" s="1"/>
  <c r="BV153" i="1" s="1"/>
  <c r="BV154" i="1" s="1"/>
  <c r="BV155" i="1" s="1"/>
  <c r="BV156" i="1" s="1"/>
  <c r="BV157" i="1" s="1"/>
  <c r="BV158" i="1" s="1"/>
  <c r="BV159" i="1" s="1"/>
  <c r="BV160" i="1" s="1"/>
  <c r="BV161" i="1" s="1"/>
  <c r="BV162" i="1" s="1"/>
  <c r="BV163" i="1" s="1"/>
  <c r="BV164" i="1" s="1"/>
  <c r="BW306" i="1" l="1"/>
  <c r="BW307" i="1" s="1"/>
  <c r="BW172" i="1"/>
  <c r="BV165" i="1"/>
  <c r="BV166" i="1" s="1"/>
  <c r="BV167" i="1" s="1"/>
  <c r="BV168" i="1" s="1"/>
  <c r="BV169" i="1" s="1"/>
  <c r="BV170" i="1" s="1"/>
  <c r="BV171" i="1" s="1"/>
  <c r="BW173" i="1" l="1"/>
  <c r="BW174" i="1" s="1"/>
  <c r="BW175" i="1" s="1"/>
  <c r="BW176" i="1" s="1"/>
  <c r="BW177" i="1" s="1"/>
  <c r="BW178" i="1" s="1"/>
  <c r="BW179" i="1" s="1"/>
  <c r="BW180" i="1" s="1"/>
  <c r="BW181" i="1" s="1"/>
  <c r="BW182" i="1" s="1"/>
  <c r="BW183" i="1" s="1"/>
  <c r="BW184" i="1" s="1"/>
  <c r="BW185" i="1" s="1"/>
  <c r="BW186" i="1" s="1"/>
  <c r="BW187" i="1" s="1"/>
  <c r="BW188" i="1" s="1"/>
  <c r="BW189" i="1" s="1"/>
  <c r="BW190" i="1" s="1"/>
  <c r="BW191" i="1" s="1"/>
  <c r="BW192" i="1" s="1"/>
  <c r="BW193" i="1" s="1"/>
  <c r="BW194" i="1" s="1"/>
  <c r="BW195" i="1" s="1"/>
  <c r="BW196" i="1" s="1"/>
  <c r="BW197" i="1" s="1"/>
  <c r="BW198" i="1" s="1"/>
  <c r="BW199" i="1" s="1"/>
  <c r="BW200" i="1" s="1"/>
  <c r="BW201" i="1" s="1"/>
  <c r="BW202" i="1" s="1"/>
  <c r="BW203" i="1" s="1"/>
  <c r="BW204" i="1" s="1"/>
  <c r="BW205" i="1" s="1"/>
  <c r="BW206" i="1" s="1"/>
  <c r="BW207" i="1" s="1"/>
  <c r="BW208" i="1" s="1"/>
  <c r="BW209" i="1" s="1"/>
  <c r="BW210" i="1" s="1"/>
  <c r="BV172" i="1"/>
  <c r="BW211" i="1" l="1"/>
  <c r="BW212" i="1" s="1"/>
  <c r="BW213" i="1" s="1"/>
  <c r="BW214" i="1" s="1"/>
  <c r="BW215" i="1" s="1"/>
  <c r="BW216" i="1" s="1"/>
  <c r="BW217" i="1" s="1"/>
  <c r="BW218" i="1" s="1"/>
  <c r="BW219" i="1" s="1"/>
  <c r="AW19" i="1"/>
  <c r="AW18" i="1"/>
  <c r="BV173" i="1"/>
  <c r="BV174" i="1" s="1"/>
  <c r="BV175" i="1" s="1"/>
  <c r="BV176" i="1" s="1"/>
  <c r="BV177" i="1" s="1"/>
  <c r="BV178" i="1" s="1"/>
  <c r="BV179" i="1" s="1"/>
  <c r="BV180" i="1" s="1"/>
  <c r="BV181" i="1" s="1"/>
  <c r="BV182" i="1" s="1"/>
  <c r="BV183" i="1" s="1"/>
  <c r="BV184" i="1" s="1"/>
  <c r="BV185" i="1" s="1"/>
  <c r="BV186" i="1" s="1"/>
  <c r="BV187" i="1" s="1"/>
  <c r="BV188" i="1" s="1"/>
  <c r="BV189" i="1" s="1"/>
  <c r="BV190" i="1" s="1"/>
  <c r="BV191" i="1" s="1"/>
  <c r="BV192" i="1" s="1"/>
  <c r="BV193" i="1" s="1"/>
  <c r="BV194" i="1" s="1"/>
  <c r="BV195" i="1" s="1"/>
  <c r="BV196" i="1" s="1"/>
  <c r="BV197" i="1" s="1"/>
  <c r="BV198" i="1" s="1"/>
  <c r="BV199" i="1" s="1"/>
  <c r="BV200" i="1" s="1"/>
  <c r="BV201" i="1" s="1"/>
  <c r="BV202" i="1" s="1"/>
  <c r="BV203" i="1" s="1"/>
  <c r="BV204" i="1" s="1"/>
  <c r="BV205" i="1" s="1"/>
  <c r="BV206" i="1" s="1"/>
  <c r="BV207" i="1" s="1"/>
  <c r="BV208" i="1" s="1"/>
  <c r="BV209" i="1" s="1"/>
  <c r="BV210" i="1" s="1"/>
  <c r="AI29" i="1"/>
  <c r="AI24" i="1"/>
  <c r="AI32" i="1"/>
  <c r="AI30" i="1"/>
  <c r="BW308" i="1"/>
  <c r="BV211" i="1" l="1"/>
  <c r="BV212" i="1" s="1"/>
  <c r="BV213" i="1" s="1"/>
  <c r="BV214" i="1" s="1"/>
  <c r="BV215" i="1" s="1"/>
  <c r="BV216" i="1" s="1"/>
  <c r="BV217" i="1" s="1"/>
  <c r="BV218" i="1" s="1"/>
  <c r="BV219" i="1" s="1"/>
  <c r="AV19" i="1"/>
  <c r="BO19" i="1"/>
  <c r="BP19" i="1"/>
  <c r="BW220" i="1"/>
  <c r="BW221" i="1" s="1"/>
  <c r="BW222" i="1" s="1"/>
  <c r="BW223" i="1" s="1"/>
  <c r="BW224" i="1" s="1"/>
  <c r="BW225" i="1" s="1"/>
  <c r="BW226" i="1" s="1"/>
  <c r="BW227" i="1" s="1"/>
  <c r="BW228" i="1" s="1"/>
  <c r="BW229" i="1" s="1"/>
  <c r="BW230" i="1" s="1"/>
  <c r="BW231" i="1" s="1"/>
  <c r="BW232" i="1" s="1"/>
  <c r="BW233" i="1" s="1"/>
  <c r="BW234" i="1" s="1"/>
  <c r="BW235" i="1" s="1"/>
  <c r="BW236" i="1" s="1"/>
  <c r="BW237" i="1" s="1"/>
  <c r="BW238" i="1" s="1"/>
  <c r="BW239" i="1" s="1"/>
  <c r="AW20" i="1"/>
  <c r="AV18" i="1"/>
  <c r="BP18" i="1"/>
  <c r="BO18" i="1"/>
  <c r="BW309" i="1"/>
  <c r="BO20" i="1" l="1"/>
  <c r="BP20" i="1"/>
  <c r="BM19" i="1"/>
  <c r="BN19" i="1"/>
  <c r="BV220" i="1"/>
  <c r="BV221" i="1" s="1"/>
  <c r="BV222" i="1" s="1"/>
  <c r="BV223" i="1" s="1"/>
  <c r="BV224" i="1" s="1"/>
  <c r="BV225" i="1" s="1"/>
  <c r="BV226" i="1" s="1"/>
  <c r="BV227" i="1" s="1"/>
  <c r="BV228" i="1" s="1"/>
  <c r="BV229" i="1" s="1"/>
  <c r="BV230" i="1" s="1"/>
  <c r="BV231" i="1" s="1"/>
  <c r="BV232" i="1" s="1"/>
  <c r="BV233" i="1" s="1"/>
  <c r="BV234" i="1" s="1"/>
  <c r="BV235" i="1" s="1"/>
  <c r="BV236" i="1" s="1"/>
  <c r="BV237" i="1" s="1"/>
  <c r="BV238" i="1" s="1"/>
  <c r="BV239" i="1" s="1"/>
  <c r="AV20" i="1"/>
  <c r="BM18" i="1"/>
  <c r="BN18" i="1"/>
  <c r="BW310" i="1"/>
  <c r="BV295" i="1"/>
  <c r="BM20" i="1" l="1"/>
  <c r="BN20" i="1"/>
  <c r="BW311" i="1"/>
  <c r="BV296" i="1"/>
  <c r="BW312" i="1" l="1"/>
  <c r="BV297" i="1"/>
  <c r="BW313" i="1" l="1"/>
  <c r="BW314" i="1" s="1"/>
  <c r="BV298" i="1"/>
  <c r="BV299" i="1" l="1"/>
  <c r="BV300" i="1" s="1"/>
  <c r="BW315" i="1" l="1"/>
  <c r="BW316" i="1" l="1"/>
  <c r="BV301" i="1"/>
  <c r="BW317" i="1" l="1"/>
  <c r="BV302" i="1"/>
  <c r="BW318" i="1" l="1"/>
  <c r="BV303" i="1"/>
  <c r="BW319" i="1" l="1"/>
  <c r="BV304" i="1"/>
  <c r="BW320" i="1" l="1"/>
  <c r="BW325" i="1" s="1"/>
  <c r="BV305" i="1"/>
  <c r="AW17" i="1" l="1"/>
  <c r="BP17" i="1" s="1"/>
  <c r="BW326" i="1"/>
  <c r="BW327" i="1" s="1"/>
  <c r="BW328" i="1" s="1"/>
  <c r="BW329" i="1" s="1"/>
  <c r="BW330" i="1" s="1"/>
  <c r="BW331" i="1" s="1"/>
  <c r="BV306" i="1"/>
  <c r="BV307" i="1" s="1"/>
  <c r="BO17" i="1" l="1"/>
  <c r="BW332" i="1"/>
  <c r="BW333" i="1" s="1"/>
  <c r="BW334" i="1" s="1"/>
  <c r="BW335" i="1" l="1"/>
  <c r="BW336" i="1" s="1"/>
  <c r="BW337" i="1" s="1"/>
  <c r="BW338" i="1" s="1"/>
  <c r="BW339" i="1" s="1"/>
  <c r="BW340" i="1" s="1"/>
  <c r="BW341" i="1" s="1"/>
  <c r="BW342" i="1" s="1"/>
  <c r="BW343" i="1" s="1"/>
  <c r="BW344" i="1" s="1"/>
  <c r="BW345" i="1" s="1"/>
  <c r="BW346" i="1" s="1"/>
  <c r="BW347" i="1" s="1"/>
  <c r="BW348" i="1" s="1"/>
  <c r="BW349" i="1" s="1"/>
  <c r="BW350" i="1" s="1"/>
  <c r="BW351" i="1" s="1"/>
  <c r="BW352" i="1" s="1"/>
  <c r="BW353" i="1" l="1"/>
  <c r="BW354" i="1" s="1"/>
  <c r="BW355" i="1" s="1"/>
  <c r="BW356" i="1" s="1"/>
  <c r="BW357" i="1" s="1"/>
  <c r="BW358" i="1" s="1"/>
  <c r="BW359" i="1" s="1"/>
  <c r="BW360" i="1" s="1"/>
  <c r="BW361" i="1" s="1"/>
  <c r="BW362" i="1" s="1"/>
  <c r="BW363" i="1" s="1"/>
  <c r="BW364" i="1" s="1"/>
  <c r="BW365" i="1" s="1"/>
  <c r="BW366" i="1" s="1"/>
  <c r="BW367" i="1" s="1"/>
  <c r="BW368" i="1" s="1"/>
  <c r="BW369" i="1" s="1"/>
  <c r="BW370" i="1" s="1"/>
  <c r="BW371" i="1" s="1"/>
  <c r="BW372" i="1" s="1"/>
  <c r="BV308" i="1" l="1"/>
  <c r="BV309" i="1" l="1"/>
  <c r="BV310" i="1" l="1"/>
  <c r="BV311" i="1" l="1"/>
  <c r="BV312" i="1" l="1"/>
  <c r="BV313" i="1" l="1"/>
  <c r="BV314" i="1" s="1"/>
  <c r="BV315" i="1" l="1"/>
  <c r="BV316" i="1" l="1"/>
  <c r="BV317" i="1" l="1"/>
  <c r="BV318" i="1" l="1"/>
  <c r="BV319" i="1" l="1"/>
  <c r="BV320" i="1" l="1"/>
  <c r="BV325" i="1" s="1"/>
  <c r="AV17" i="1" l="1"/>
  <c r="BM17" i="1" s="1"/>
  <c r="BV326" i="1"/>
  <c r="BV327" i="1" s="1"/>
  <c r="BV328" i="1" s="1"/>
  <c r="BV329" i="1" s="1"/>
  <c r="BV330" i="1" s="1"/>
  <c r="BV331" i="1" s="1"/>
  <c r="AI23" i="1"/>
  <c r="BN17" i="1" l="1"/>
  <c r="AI17" i="1"/>
  <c r="AI28" i="1"/>
  <c r="AI31" i="1"/>
  <c r="BV332" i="1"/>
  <c r="BV333" i="1" s="1"/>
  <c r="BV334" i="1" s="1"/>
  <c r="AI20" i="1" l="1"/>
  <c r="AI19" i="1"/>
  <c r="AI18" i="1"/>
  <c r="BV335" i="1"/>
  <c r="BV336" i="1" s="1"/>
  <c r="BV337" i="1" s="1"/>
  <c r="BV338" i="1" s="1"/>
  <c r="BV339" i="1" s="1"/>
  <c r="BV340" i="1" s="1"/>
  <c r="BV341" i="1" s="1"/>
  <c r="BV342" i="1" s="1"/>
  <c r="BV343" i="1" s="1"/>
  <c r="BV344" i="1" s="1"/>
  <c r="BV345" i="1" s="1"/>
  <c r="BV346" i="1" s="1"/>
  <c r="BV347" i="1" s="1"/>
  <c r="BV348" i="1" s="1"/>
  <c r="BV349" i="1" s="1"/>
  <c r="BV350" i="1" s="1"/>
  <c r="BV351" i="1" s="1"/>
  <c r="BV352" i="1" s="1"/>
  <c r="AI22" i="1"/>
  <c r="BV353" i="1" l="1"/>
  <c r="BV354" i="1" s="1"/>
  <c r="BV355" i="1" s="1"/>
  <c r="BV356" i="1" s="1"/>
  <c r="BV357" i="1" s="1"/>
  <c r="BV358" i="1" s="1"/>
  <c r="BV359" i="1" s="1"/>
  <c r="BV360" i="1" s="1"/>
  <c r="BV361" i="1" s="1"/>
  <c r="BV362" i="1" s="1"/>
  <c r="BV363" i="1" s="1"/>
  <c r="BV364" i="1" s="1"/>
  <c r="BV365" i="1" s="1"/>
  <c r="BV366" i="1" s="1"/>
  <c r="BV367" i="1" s="1"/>
  <c r="BV368" i="1" s="1"/>
  <c r="BV369" i="1" s="1"/>
  <c r="BV370" i="1" s="1"/>
  <c r="BV371" i="1" s="1"/>
  <c r="BV372" i="1" s="1"/>
  <c r="AI25" i="1"/>
  <c r="AI21" i="1" l="1"/>
  <c r="AI27" i="1"/>
  <c r="AI26" i="1"/>
</calcChain>
</file>

<file path=xl/sharedStrings.xml><?xml version="1.0" encoding="utf-8"?>
<sst xmlns="http://schemas.openxmlformats.org/spreadsheetml/2006/main" count="525" uniqueCount="230">
  <si>
    <t>Meldungen</t>
  </si>
  <si>
    <t>Bauingenieur</t>
  </si>
  <si>
    <t>Listen-Nr.</t>
  </si>
  <si>
    <t>Seite</t>
  </si>
  <si>
    <t>Länge:</t>
  </si>
  <si>
    <t>Länge</t>
  </si>
  <si>
    <t>Überdeckung:</t>
  </si>
  <si>
    <t>Min. Überdeckung!</t>
  </si>
  <si>
    <t>Plan-Nr.</t>
  </si>
  <si>
    <t>Erläuterung zu nicht standardmässiger Dämmhöhe:</t>
  </si>
  <si>
    <t>Bauobjekt</t>
  </si>
  <si>
    <t>Datum</t>
  </si>
  <si>
    <t>gez.</t>
  </si>
  <si>
    <t>Bauteil</t>
  </si>
  <si>
    <t>Lieferadresse</t>
  </si>
  <si>
    <t>Bauunternehmer</t>
  </si>
  <si>
    <t>Termin:</t>
  </si>
  <si>
    <t>Standard-Programm</t>
  </si>
  <si>
    <t>Höhe</t>
  </si>
  <si>
    <t>unten</t>
  </si>
  <si>
    <t>oben</t>
  </si>
  <si>
    <t>Stahl</t>
  </si>
  <si>
    <t>Pos</t>
  </si>
  <si>
    <t>Typ</t>
  </si>
  <si>
    <t>Stück</t>
  </si>
  <si>
    <t>Dämmung</t>
  </si>
  <si>
    <t>Bemerkungen</t>
  </si>
  <si>
    <t>H</t>
  </si>
  <si>
    <t>Checks</t>
  </si>
  <si>
    <t>Mat</t>
  </si>
  <si>
    <t>tiso. Var</t>
  </si>
  <si>
    <t>L, min</t>
  </si>
  <si>
    <t>L,max</t>
  </si>
  <si>
    <t>a,min</t>
  </si>
  <si>
    <t>b,min</t>
  </si>
  <si>
    <t>m</t>
  </si>
  <si>
    <t>mm</t>
  </si>
  <si>
    <t xml:space="preserve"> mm</t>
  </si>
  <si>
    <t>Überd</t>
  </si>
  <si>
    <t>KV=1</t>
  </si>
  <si>
    <t>QV=1</t>
  </si>
  <si>
    <t>E=1</t>
  </si>
  <si>
    <t>E&lt;&gt;0.60?</t>
  </si>
  <si>
    <t>Hinweise:</t>
  </si>
  <si>
    <t>Optional:</t>
  </si>
  <si>
    <t>WICHTIG:</t>
  </si>
  <si>
    <t>Die Hinweise in der Dokumentation sind zu beachten!</t>
  </si>
  <si>
    <t>Spezial-Typen</t>
  </si>
  <si>
    <t>(ACHTUNG: je nach Typ  ev. längere Lieferfristen)</t>
  </si>
  <si>
    <t>Sonderanfertigungen definieren Ihnen gerne unsere Ingenieure und geben Ihnen zu jedem Typ eine Spezial-Nummer an.</t>
  </si>
  <si>
    <t>Zusatzdämmstücke</t>
  </si>
  <si>
    <t>Diverses</t>
  </si>
  <si>
    <t>Mat.</t>
  </si>
  <si>
    <t>Total</t>
  </si>
  <si>
    <t>Elemente</t>
  </si>
  <si>
    <t>+ Total</t>
  </si>
  <si>
    <t>Dämmstücke</t>
  </si>
  <si>
    <t>L,min</t>
  </si>
  <si>
    <t>Dämmelemente</t>
  </si>
  <si>
    <t>b</t>
  </si>
  <si>
    <t>VarIsoH</t>
  </si>
  <si>
    <t>L,min (SMI)</t>
  </si>
  <si>
    <t>Ohne ausdrückliche Zustimmung des Herstellers dürfen die Elemente nicht geschnitten oder gekürzt werden. Die Querstäbe werden zur Verankerung benötigt und dürfen ebenfalls nicht entfernt werden!</t>
  </si>
  <si>
    <t>MW</t>
  </si>
  <si>
    <t>XPS</t>
  </si>
  <si>
    <t>CG</t>
  </si>
  <si>
    <t>Optionen</t>
  </si>
  <si>
    <t>KPA</t>
  </si>
  <si>
    <t>KPB</t>
  </si>
  <si>
    <t>KPC</t>
  </si>
  <si>
    <t>KA</t>
  </si>
  <si>
    <t>KB</t>
  </si>
  <si>
    <t>KC</t>
  </si>
  <si>
    <t>KD</t>
  </si>
  <si>
    <t>KE</t>
  </si>
  <si>
    <t>KF</t>
  </si>
  <si>
    <t>KG</t>
  </si>
  <si>
    <t>KH</t>
  </si>
  <si>
    <t>MP</t>
  </si>
  <si>
    <t>MC</t>
  </si>
  <si>
    <t>MD</t>
  </si>
  <si>
    <t>ME</t>
  </si>
  <si>
    <t>MF</t>
  </si>
  <si>
    <t>MG</t>
  </si>
  <si>
    <t>QA</t>
  </si>
  <si>
    <t>QB</t>
  </si>
  <si>
    <t>QC</t>
  </si>
  <si>
    <t>QD</t>
  </si>
  <si>
    <t>QE</t>
  </si>
  <si>
    <t>QF</t>
  </si>
  <si>
    <t>S1</t>
  </si>
  <si>
    <t>S2</t>
  </si>
  <si>
    <t>S3</t>
  </si>
  <si>
    <t>S4</t>
  </si>
  <si>
    <t>N</t>
  </si>
  <si>
    <t>V</t>
  </si>
  <si>
    <t>UW</t>
  </si>
  <si>
    <t>UL</t>
  </si>
  <si>
    <t>UP</t>
  </si>
  <si>
    <t>UA</t>
  </si>
  <si>
    <t>UB</t>
  </si>
  <si>
    <t>UC</t>
  </si>
  <si>
    <t>UD</t>
  </si>
  <si>
    <t>WN</t>
  </si>
  <si>
    <t>WQ</t>
  </si>
  <si>
    <t>SA</t>
  </si>
  <si>
    <t>SB</t>
  </si>
  <si>
    <t>OL</t>
  </si>
  <si>
    <t>OP</t>
  </si>
  <si>
    <t>OA</t>
  </si>
  <si>
    <t>OB</t>
  </si>
  <si>
    <t>OC</t>
  </si>
  <si>
    <t>OD</t>
  </si>
  <si>
    <t>3 / 2</t>
  </si>
  <si>
    <t>4/3</t>
  </si>
  <si>
    <t>5/4</t>
  </si>
  <si>
    <t>6/5</t>
  </si>
  <si>
    <t>7/6</t>
  </si>
  <si>
    <t>8/7</t>
  </si>
  <si>
    <t>9/8</t>
  </si>
  <si>
    <t>10/9</t>
  </si>
  <si>
    <t>11/10</t>
  </si>
  <si>
    <t>12/11</t>
  </si>
  <si>
    <t>13/12</t>
  </si>
  <si>
    <t>14/13</t>
  </si>
  <si>
    <t>15/14</t>
  </si>
  <si>
    <t>16/15</t>
  </si>
  <si>
    <t>17/16</t>
  </si>
  <si>
    <t>t.iso</t>
  </si>
  <si>
    <t>UX</t>
  </si>
  <si>
    <r>
      <t xml:space="preserve">Mat. </t>
    </r>
    <r>
      <rPr>
        <b/>
        <vertAlign val="superscript"/>
        <sz val="9"/>
        <rFont val="Arial"/>
        <family val="2"/>
      </rPr>
      <t>2)</t>
    </r>
  </si>
  <si>
    <r>
      <t xml:space="preserve">t </t>
    </r>
    <r>
      <rPr>
        <vertAlign val="subscript"/>
        <sz val="9"/>
        <rFont val="Arial"/>
        <family val="2"/>
      </rPr>
      <t>iso</t>
    </r>
    <r>
      <rPr>
        <vertAlign val="superscript"/>
        <sz val="9"/>
        <rFont val="Arial"/>
        <family val="2"/>
      </rPr>
      <t xml:space="preserve"> 3</t>
    </r>
    <r>
      <rPr>
        <b/>
        <vertAlign val="superscript"/>
        <sz val="9"/>
        <rFont val="Arial"/>
        <family val="2"/>
      </rPr>
      <t>)</t>
    </r>
  </si>
  <si>
    <t>U+ und O+</t>
  </si>
  <si>
    <t>bei Typen</t>
  </si>
  <si>
    <t>-c ?</t>
  </si>
  <si>
    <t>c</t>
  </si>
  <si>
    <t>∆H</t>
  </si>
  <si>
    <t>KVA</t>
  </si>
  <si>
    <t>KVB</t>
  </si>
  <si>
    <t>KVC</t>
  </si>
  <si>
    <t>KVD</t>
  </si>
  <si>
    <t>QVA</t>
  </si>
  <si>
    <t>QVB</t>
  </si>
  <si>
    <t>QVC</t>
  </si>
  <si>
    <t>QVD</t>
  </si>
  <si>
    <t>Erläuterung Elementen mit Höhenversatz:</t>
  </si>
  <si>
    <r>
      <t>D</t>
    </r>
    <r>
      <rPr>
        <vertAlign val="subscript"/>
        <sz val="10"/>
        <rFont val="Arial"/>
        <family val="2"/>
      </rPr>
      <t>1</t>
    </r>
  </si>
  <si>
    <r>
      <t>D</t>
    </r>
    <r>
      <rPr>
        <vertAlign val="subscript"/>
        <sz val="10"/>
        <rFont val="Arial"/>
        <family val="2"/>
      </rPr>
      <t>2</t>
    </r>
  </si>
  <si>
    <t xml:space="preserve">Opt </t>
  </si>
  <si>
    <t>?</t>
  </si>
  <si>
    <r>
      <t xml:space="preserve">c   </t>
    </r>
    <r>
      <rPr>
        <sz val="8"/>
        <rFont val="Arial"/>
        <family val="2"/>
      </rPr>
      <t xml:space="preserve">  mm</t>
    </r>
  </si>
  <si>
    <r>
      <t>a/a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>*</t>
    </r>
  </si>
  <si>
    <r>
      <t>b/b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*</t>
    </r>
  </si>
  <si>
    <t>bei KV+ und QV+ zwingend</t>
  </si>
  <si>
    <t>Geometrie</t>
  </si>
  <si>
    <r>
      <rPr>
        <b/>
        <sz val="7"/>
        <rFont val="Arial"/>
        <family val="2"/>
      </rPr>
      <t>*</t>
    </r>
    <r>
      <rPr>
        <sz val="7"/>
        <rFont val="Arial"/>
        <family val="2"/>
      </rPr>
      <t xml:space="preserve"> D : Dämmhöhe 
  a,b : Betonüberdeckung
</t>
    </r>
  </si>
  <si>
    <r>
      <rPr>
        <b/>
        <sz val="9"/>
        <rFont val="Arial"/>
        <family val="2"/>
      </rPr>
      <t xml:space="preserve">Typ </t>
    </r>
    <r>
      <rPr>
        <sz val="9"/>
        <rFont val="Arial"/>
        <family val="2"/>
      </rPr>
      <t>bestimmen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--&gt; </t>
    </r>
    <r>
      <rPr>
        <u/>
        <sz val="9"/>
        <rFont val="Arial"/>
        <family val="2"/>
      </rPr>
      <t>statische Werte s. Dokumentation</t>
    </r>
  </si>
  <si>
    <r>
      <t xml:space="preserve">Bei U+ und O+ Typen: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bestimmen</t>
    </r>
  </si>
  <si>
    <r>
      <t>Element-</t>
    </r>
    <r>
      <rPr>
        <b/>
        <sz val="9"/>
        <rFont val="Arial"/>
        <family val="2"/>
      </rPr>
      <t>Länge</t>
    </r>
    <r>
      <rPr>
        <sz val="9"/>
        <rFont val="Arial"/>
        <family val="2"/>
      </rPr>
      <t xml:space="preserve"> bestimmen (siehe Dokumentation)</t>
    </r>
  </si>
  <si>
    <r>
      <t xml:space="preserve">Betonüberdeckung unten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bestimmen</t>
    </r>
  </si>
  <si>
    <r>
      <t>(</t>
    </r>
    <r>
      <rPr>
        <b/>
        <sz val="9"/>
        <rFont val="Kl Bliss Regular"/>
      </rPr>
      <t>b</t>
    </r>
    <r>
      <rPr>
        <sz val="9"/>
        <rFont val="Kl Bliss Regular"/>
      </rPr>
      <t xml:space="preserve"> und </t>
    </r>
    <r>
      <rPr>
        <b/>
        <sz val="9"/>
        <rFont val="Kl Bliss Regular"/>
      </rPr>
      <t>H</t>
    </r>
    <r>
      <rPr>
        <sz val="9"/>
        <rFont val="Kl Bliss Regular"/>
      </rPr>
      <t xml:space="preserve"> werden automatisch berechnet)</t>
    </r>
  </si>
  <si>
    <r>
      <t>gewünschte Gesamt-Dämmhöhe</t>
    </r>
    <r>
      <rPr>
        <b/>
        <sz val="9"/>
        <rFont val="Arial"/>
        <family val="2"/>
      </rPr>
      <t xml:space="preserve"> D</t>
    </r>
    <r>
      <rPr>
        <sz val="9"/>
        <rFont val="Arial"/>
        <family val="2"/>
      </rPr>
      <t xml:space="preserve"> bestimmen</t>
    </r>
  </si>
  <si>
    <r>
      <t xml:space="preserve">Betonüberdeckung unten </t>
    </r>
    <r>
      <rPr>
        <b/>
        <sz val="9"/>
        <rFont val="Arial"/>
        <family val="2"/>
      </rPr>
      <t>a</t>
    </r>
    <r>
      <rPr>
        <b/>
        <vertAlign val="subscript"/>
        <sz val="9"/>
        <rFont val="Arial"/>
        <family val="2"/>
      </rPr>
      <t>1</t>
    </r>
    <r>
      <rPr>
        <sz val="9"/>
        <rFont val="Arial"/>
        <family val="2"/>
      </rPr>
      <t xml:space="preserve"> bestimmen</t>
    </r>
  </si>
  <si>
    <r>
      <t>(</t>
    </r>
    <r>
      <rPr>
        <b/>
        <sz val="9"/>
        <rFont val="Kl Bliss Regular"/>
      </rPr>
      <t>b</t>
    </r>
    <r>
      <rPr>
        <b/>
        <vertAlign val="subscript"/>
        <sz val="9"/>
        <rFont val="Kl Bliss Regular"/>
      </rPr>
      <t>2</t>
    </r>
    <r>
      <rPr>
        <sz val="9"/>
        <rFont val="Kl Bliss Regular"/>
      </rPr>
      <t xml:space="preserve"> und </t>
    </r>
    <r>
      <rPr>
        <b/>
        <sz val="9"/>
        <rFont val="Kl Bliss Regular"/>
      </rPr>
      <t>H</t>
    </r>
    <r>
      <rPr>
        <sz val="9"/>
        <rFont val="Kl Bliss Regular"/>
      </rPr>
      <t xml:space="preserve"> werden automatisch berechnet)</t>
    </r>
  </si>
  <si>
    <t>KV+ und QV+:</t>
  </si>
  <si>
    <t>zum Ausfüllen der Bestellliste</t>
  </si>
  <si>
    <t>für grössere  Überdeckungen</t>
  </si>
  <si>
    <t>für Höhenversetzte zwingend auszufüllen</t>
  </si>
  <si>
    <t>Hellgraue Felder
zum Ausfüllen</t>
  </si>
  <si>
    <r>
      <t>ACINOX</t>
    </r>
    <r>
      <rPr>
        <b/>
        <i/>
        <sz val="16"/>
        <color rgb="FF002060"/>
        <rFont val="Arial"/>
        <family val="2"/>
      </rPr>
      <t>plus</t>
    </r>
    <r>
      <rPr>
        <b/>
        <i/>
        <vertAlign val="superscript"/>
        <sz val="16"/>
        <color rgb="FF002060"/>
        <rFont val="Arial"/>
        <family val="2"/>
      </rPr>
      <t>®</t>
    </r>
  </si>
  <si>
    <t>gepr.</t>
  </si>
  <si>
    <t>Versatzkontrolle</t>
  </si>
  <si>
    <r>
      <t xml:space="preserve">t </t>
    </r>
    <r>
      <rPr>
        <vertAlign val="subscript"/>
        <sz val="10"/>
        <rFont val="Arial"/>
        <family val="2"/>
      </rPr>
      <t>iso</t>
    </r>
  </si>
  <si>
    <t>a2</t>
  </si>
  <si>
    <t>b1</t>
  </si>
  <si>
    <r>
      <rPr>
        <i/>
        <sz val="10"/>
        <color theme="1"/>
        <rFont val="Calibri"/>
        <family val="2"/>
      </rPr>
      <t>∆</t>
    </r>
    <r>
      <rPr>
        <i/>
        <sz val="10"/>
        <color theme="1"/>
        <rFont val="Kl Bliss Regular"/>
      </rPr>
      <t>H</t>
    </r>
  </si>
  <si>
    <t>ev. Option (Horizontalaussteifung oder Querverschieblichkeit) auswählen; je nach Typ verfügbar</t>
  </si>
  <si>
    <r>
      <t>Bauteilgeometrie erfassen (</t>
    </r>
    <r>
      <rPr>
        <b/>
        <sz val="9"/>
        <rFont val="Arial"/>
        <family val="2"/>
      </rPr>
      <t>D</t>
    </r>
    <r>
      <rPr>
        <b/>
        <vertAlign val="subscript"/>
        <sz val="9"/>
        <rFont val="Arial"/>
        <family val="2"/>
      </rPr>
      <t>1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D</t>
    </r>
    <r>
      <rPr>
        <b/>
        <vertAlign val="subscript"/>
        <sz val="9"/>
        <rFont val="Arial"/>
        <family val="2"/>
      </rPr>
      <t>2)</t>
    </r>
  </si>
  <si>
    <r>
      <t>(</t>
    </r>
    <r>
      <rPr>
        <b/>
        <sz val="9"/>
        <rFont val="Kl Bliss Regular"/>
      </rPr>
      <t>∆H</t>
    </r>
    <r>
      <rPr>
        <sz val="9"/>
        <rFont val="Kl Bliss Regular"/>
      </rPr>
      <t xml:space="preserve"> wird automatisch berechnet)</t>
    </r>
  </si>
  <si>
    <r>
      <t>D</t>
    </r>
    <r>
      <rPr>
        <b/>
        <vertAlign val="subscript"/>
        <sz val="10"/>
        <rFont val="Arial"/>
        <family val="2"/>
      </rPr>
      <t>iso</t>
    </r>
    <r>
      <rPr>
        <b/>
        <sz val="10"/>
        <rFont val="Arial"/>
        <family val="2"/>
      </rPr>
      <t>*</t>
    </r>
  </si>
  <si>
    <t>D</t>
  </si>
  <si>
    <r>
      <t>ggf. Werte korrigieren  (</t>
    </r>
    <r>
      <rPr>
        <b/>
        <sz val="9"/>
        <rFont val="Arial"/>
        <family val="2"/>
      </rPr>
      <t>D, D</t>
    </r>
    <r>
      <rPr>
        <b/>
        <vertAlign val="subscript"/>
        <sz val="9"/>
        <rFont val="Arial"/>
        <family val="2"/>
      </rPr>
      <t>iso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D</t>
    </r>
    <r>
      <rPr>
        <b/>
        <vertAlign val="subscript"/>
        <sz val="9"/>
        <rFont val="Arial"/>
        <family val="2"/>
      </rPr>
      <t>1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D</t>
    </r>
    <r>
      <rPr>
        <b/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und/oder </t>
    </r>
    <r>
      <rPr>
        <b/>
        <sz val="9"/>
        <rFont val="Arial"/>
        <family val="2"/>
      </rPr>
      <t>a</t>
    </r>
    <r>
      <rPr>
        <b/>
        <vertAlign val="subscript"/>
        <sz val="9"/>
        <rFont val="Arial"/>
        <family val="2"/>
      </rPr>
      <t>1</t>
    </r>
    <r>
      <rPr>
        <sz val="9"/>
        <rFont val="Arial"/>
        <family val="2"/>
      </rPr>
      <t>)</t>
    </r>
  </si>
  <si>
    <r>
      <t>ggf. Werte korrigieren  (</t>
    </r>
    <r>
      <rPr>
        <b/>
        <sz val="9"/>
        <rFont val="Arial"/>
        <family val="2"/>
      </rPr>
      <t>D,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D</t>
    </r>
    <r>
      <rPr>
        <b/>
        <vertAlign val="subscript"/>
        <sz val="9"/>
        <rFont val="Arial"/>
        <family val="2"/>
      </rPr>
      <t>iso</t>
    </r>
    <r>
      <rPr>
        <sz val="9"/>
        <rFont val="Arial"/>
        <family val="2"/>
      </rPr>
      <t xml:space="preserve"> und/oder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>)</t>
    </r>
  </si>
  <si>
    <r>
      <t>gewünschte Dämmhöhe</t>
    </r>
    <r>
      <rPr>
        <b/>
        <sz val="9"/>
        <rFont val="Arial"/>
        <family val="2"/>
      </rPr>
      <t xml:space="preserve"> D</t>
    </r>
    <r>
      <rPr>
        <b/>
        <vertAlign val="subscript"/>
        <sz val="9"/>
        <rFont val="Arial"/>
        <family val="2"/>
      </rPr>
      <t>iso</t>
    </r>
    <r>
      <rPr>
        <sz val="9"/>
        <rFont val="Arial"/>
        <family val="2"/>
      </rPr>
      <t xml:space="preserve"> bestimmen (falls von standard abweichend)</t>
    </r>
  </si>
  <si>
    <r>
      <t xml:space="preserve">Element-Höhe </t>
    </r>
    <r>
      <rPr>
        <b/>
        <sz val="10"/>
        <rFont val="Arial"/>
        <family val="2"/>
      </rPr>
      <t>D</t>
    </r>
    <r>
      <rPr>
        <sz val="10"/>
        <rFont val="Arial"/>
        <family val="2"/>
      </rPr>
      <t xml:space="preserve"> bestimmen (Standardhöhe)</t>
    </r>
  </si>
  <si>
    <t>Dämmaterial und -stärke bestimmen, falls von Standard (MW 80) abweichend</t>
  </si>
  <si>
    <t>OW</t>
  </si>
  <si>
    <r>
      <rPr>
        <b/>
        <sz val="8"/>
        <color theme="1"/>
        <rFont val="Kl Bliss Regular"/>
      </rPr>
      <t>1</t>
    </r>
    <r>
      <rPr>
        <sz val="8"/>
        <color theme="1"/>
        <rFont val="Kl Bliss Regular"/>
      </rPr>
      <t>/-</t>
    </r>
  </si>
  <si>
    <r>
      <t xml:space="preserve">2 / </t>
    </r>
    <r>
      <rPr>
        <b/>
        <sz val="8"/>
        <color theme="1"/>
        <rFont val="Kl Bliss Regular"/>
      </rPr>
      <t>1</t>
    </r>
  </si>
  <si>
    <t>Eingabe über Pulldown oder 
Direkteingabe (2 bzw. 3 Buchstaben)</t>
  </si>
  <si>
    <t>c=?</t>
  </si>
  <si>
    <t>Rote Felder 
zwingend ausfüllen</t>
  </si>
  <si>
    <t>Durchgestrichene Werte korrigieren</t>
  </si>
  <si>
    <t>KV</t>
  </si>
  <si>
    <t>QV</t>
  </si>
  <si>
    <t>tiso</t>
  </si>
  <si>
    <t>a1</t>
  </si>
  <si>
    <t>b2</t>
  </si>
  <si>
    <t>UXV</t>
  </si>
  <si>
    <t>UXQ</t>
  </si>
  <si>
    <t>UXH</t>
  </si>
  <si>
    <t>EKA</t>
  </si>
  <si>
    <t>EKB</t>
  </si>
  <si>
    <t>EKC</t>
  </si>
  <si>
    <t>EKD</t>
  </si>
  <si>
    <t>EKE</t>
  </si>
  <si>
    <t>EKF</t>
  </si>
  <si>
    <t>-L1-4</t>
  </si>
  <si>
    <t>-L2-3</t>
  </si>
  <si>
    <r>
      <t xml:space="preserve">Option / </t>
    </r>
    <r>
      <rPr>
        <b/>
        <sz val="8"/>
        <rFont val="Arial"/>
        <family val="2"/>
      </rPr>
      <t>Lage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1)</t>
    </r>
  </si>
  <si>
    <r>
      <rPr>
        <b/>
        <vertAlign val="superscript"/>
        <sz val="7"/>
        <rFont val="Arial"/>
        <family val="2"/>
      </rPr>
      <t>1)</t>
    </r>
    <r>
      <rPr>
        <sz val="7"/>
        <rFont val="Arial"/>
        <family val="2"/>
      </rPr>
      <t xml:space="preserve"> Horizontalaussteifung bei K+, M+, Q+, U+ und O+;  </t>
    </r>
    <r>
      <rPr>
        <b/>
        <sz val="7"/>
        <rFont val="Arial"/>
        <family val="2"/>
      </rPr>
      <t>Lage bei EK+ (zwingend)</t>
    </r>
    <r>
      <rPr>
        <sz val="7"/>
        <rFont val="Arial"/>
        <family val="2"/>
      </rPr>
      <t xml:space="preserve">
</t>
    </r>
    <r>
      <rPr>
        <b/>
        <vertAlign val="superscript"/>
        <sz val="7"/>
        <rFont val="Arial"/>
        <family val="2"/>
      </rPr>
      <t>2)</t>
    </r>
    <r>
      <rPr>
        <sz val="7"/>
        <rFont val="Arial"/>
        <family val="2"/>
      </rPr>
      <t xml:space="preserve"> MW (Steinwolle, Standard), XPS (Styrofoam) oder CG (Foamglas)     </t>
    </r>
    <r>
      <rPr>
        <b/>
        <vertAlign val="superscript"/>
        <sz val="7"/>
        <rFont val="Arial"/>
        <family val="2"/>
      </rPr>
      <t>3)</t>
    </r>
    <r>
      <rPr>
        <sz val="7"/>
        <rFont val="Arial"/>
        <family val="2"/>
      </rPr>
      <t xml:space="preserve"> Standard ist 80mm, bitte wählen, wenn abweichend</t>
    </r>
  </si>
  <si>
    <t>+Iso (EK+)</t>
  </si>
  <si>
    <t>Iso +</t>
  </si>
  <si>
    <t>L</t>
  </si>
  <si>
    <t>R</t>
  </si>
  <si>
    <t>optional / bei EK+ ,
KV+ und QV+ zwingend</t>
  </si>
  <si>
    <t>L 1-4</t>
  </si>
  <si>
    <t>L 2-3</t>
  </si>
  <si>
    <t>Ist</t>
  </si>
  <si>
    <t>Red. Lage</t>
  </si>
  <si>
    <t>a 1-4</t>
  </si>
  <si>
    <t>a 2-3</t>
  </si>
  <si>
    <t>Material</t>
  </si>
  <si>
    <t>L max (m)</t>
  </si>
  <si>
    <t>i.O.</t>
  </si>
  <si>
    <t>dH Versatz</t>
  </si>
  <si>
    <t>Version: 2021-01 / hs</t>
  </si>
  <si>
    <t>Bestellformular für Kragplattenanschlüsse</t>
  </si>
  <si>
    <t>Bestell-E-Mail an:</t>
  </si>
  <si>
    <t>eisenliste@bewetec.ch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</si>
</sst>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&quot;SFr.&quot;\ * #,##0.00_ ;_ &quot;SFr.&quot;\ * \-#,##0.00_ ;_ &quot;SFr.&quot;\ * &quot;-&quot;??_ ;_ @_ "/>
    <numFmt numFmtId="166" formatCode="0\ \ \ \ "/>
    <numFmt numFmtId="167" formatCode="0.00\ \ "/>
    <numFmt numFmtId="168" formatCode="0\ \ "/>
    <numFmt numFmtId="169" formatCode="0.00\ \ \ \ "/>
    <numFmt numFmtId="170" formatCode="dd/mm/yyyy;@"/>
  </numFmts>
  <fonts count="80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2"/>
      <name val="Kl Bliss Regular"/>
    </font>
    <font>
      <b/>
      <sz val="16"/>
      <name val="Arial"/>
      <family val="2"/>
    </font>
    <font>
      <sz val="10"/>
      <name val="Arial"/>
      <family val="2"/>
    </font>
    <font>
      <sz val="7"/>
      <name val="Kl Bliss Regular"/>
    </font>
    <font>
      <sz val="12"/>
      <color indexed="55"/>
      <name val="Kl Bliss Regular"/>
    </font>
    <font>
      <sz val="9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2"/>
      <name val="Kl Bliss Regular"/>
    </font>
    <font>
      <sz val="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sz val="9"/>
      <color indexed="55"/>
      <name val="Kl Bliss Regular"/>
    </font>
    <font>
      <sz val="9"/>
      <name val="Century Gothic"/>
      <family val="2"/>
    </font>
    <font>
      <b/>
      <sz val="9"/>
      <name val="Century Gothic"/>
      <family val="2"/>
    </font>
    <font>
      <sz val="7"/>
      <name val="Century Gothic"/>
      <family val="2"/>
    </font>
    <font>
      <sz val="8"/>
      <name val="Arial TUR"/>
    </font>
    <font>
      <sz val="9"/>
      <name val="Kl Bliss Regular"/>
    </font>
    <font>
      <b/>
      <sz val="9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b/>
      <sz val="7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Kl Bliss Regular"/>
    </font>
    <font>
      <b/>
      <sz val="9"/>
      <name val="Kl Bliss Regular"/>
    </font>
    <font>
      <sz val="8"/>
      <color indexed="55"/>
      <name val="Arial"/>
      <family val="2"/>
    </font>
    <font>
      <sz val="9"/>
      <color indexed="55"/>
      <name val="Arial"/>
      <family val="2"/>
    </font>
    <font>
      <u/>
      <sz val="12"/>
      <name val="Kl Bliss Regula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2"/>
      <color theme="1"/>
      <name val="Kl Bliss Regular"/>
    </font>
    <font>
      <sz val="12"/>
      <color theme="1"/>
      <name val="Kl Bliss Regula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Kl Bliss Regular"/>
    </font>
    <font>
      <sz val="9"/>
      <color theme="1"/>
      <name val="Kl Bliss Regular"/>
    </font>
    <font>
      <sz val="9"/>
      <color theme="1"/>
      <name val="Arial Narrow"/>
      <family val="2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8"/>
      <color theme="1"/>
      <name val="Kl Bliss Regular"/>
    </font>
    <font>
      <b/>
      <vertAlign val="subscript"/>
      <sz val="9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7"/>
      <name val="Arial"/>
      <family val="2"/>
    </font>
    <font>
      <sz val="10"/>
      <color theme="1"/>
      <name val="Kl Bliss Regular"/>
    </font>
    <font>
      <b/>
      <sz val="10"/>
      <color theme="1"/>
      <name val="Kl Bliss Regular"/>
    </font>
    <font>
      <b/>
      <i/>
      <sz val="10"/>
      <color theme="1"/>
      <name val="Kl Bliss Regular"/>
    </font>
    <font>
      <i/>
      <sz val="10"/>
      <color theme="1"/>
      <name val="Kl Bliss Regula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Kl Bliss Regular"/>
    </font>
    <font>
      <vertAlign val="superscript"/>
      <sz val="8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  <font>
      <b/>
      <vertAlign val="subscript"/>
      <sz val="9"/>
      <name val="Kl Bliss Regular"/>
    </font>
    <font>
      <b/>
      <sz val="9"/>
      <name val="Arial TUR"/>
    </font>
    <font>
      <b/>
      <sz val="12"/>
      <color rgb="FF002162"/>
      <name val="Arial"/>
      <family val="2"/>
    </font>
    <font>
      <b/>
      <sz val="11"/>
      <color rgb="FF002162"/>
      <name val="Arial"/>
      <family val="2"/>
    </font>
    <font>
      <b/>
      <sz val="16"/>
      <color rgb="FF002060"/>
      <name val="Arial"/>
      <family val="2"/>
    </font>
    <font>
      <b/>
      <i/>
      <sz val="16"/>
      <color rgb="FF002060"/>
      <name val="Arial"/>
      <family val="2"/>
    </font>
    <font>
      <b/>
      <i/>
      <vertAlign val="superscript"/>
      <sz val="16"/>
      <color rgb="FF002060"/>
      <name val="Arial"/>
      <family val="2"/>
    </font>
    <font>
      <b/>
      <sz val="8"/>
      <color rgb="FF002162"/>
      <name val="Arial"/>
      <family val="2"/>
    </font>
    <font>
      <sz val="9"/>
      <name val="Arial Narrow"/>
      <family val="2"/>
    </font>
    <font>
      <sz val="9"/>
      <color theme="0" tint="-0.34998626667073579"/>
      <name val="Arial"/>
      <family val="2"/>
    </font>
    <font>
      <i/>
      <sz val="10"/>
      <color theme="1"/>
      <name val="Calibri"/>
      <family val="2"/>
    </font>
    <font>
      <b/>
      <sz val="11"/>
      <name val="Arial"/>
      <family val="2"/>
    </font>
    <font>
      <sz val="6"/>
      <name val="Kl Bliss Regular"/>
    </font>
    <font>
      <i/>
      <strike/>
      <sz val="10"/>
      <color rgb="FFFF0000"/>
      <name val="Arial"/>
      <family val="2"/>
    </font>
    <font>
      <sz val="9"/>
      <color theme="0"/>
      <name val="Arial"/>
      <family val="2"/>
    </font>
    <font>
      <b/>
      <sz val="8"/>
      <name val="Kl Bliss Regular"/>
    </font>
    <font>
      <b/>
      <sz val="10"/>
      <name val="Kl Bliss Regular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162"/>
      </bottom>
      <diagonal/>
    </border>
    <border>
      <left/>
      <right/>
      <top/>
      <bottom style="thin">
        <color rgb="FF002162"/>
      </bottom>
      <diagonal/>
    </border>
    <border>
      <left style="thin">
        <color rgb="FF002162"/>
      </left>
      <right/>
      <top style="medium">
        <color rgb="FF002162"/>
      </top>
      <bottom/>
      <diagonal/>
    </border>
    <border>
      <left style="thin">
        <color rgb="FF002162"/>
      </left>
      <right/>
      <top/>
      <bottom style="thin">
        <color rgb="FF002162"/>
      </bottom>
      <diagonal/>
    </border>
    <border>
      <left/>
      <right/>
      <top style="thin">
        <color rgb="FF002162"/>
      </top>
      <bottom style="medium">
        <color rgb="FF002162"/>
      </bottom>
      <diagonal/>
    </border>
    <border>
      <left style="thin">
        <color rgb="FF002162"/>
      </left>
      <right style="thin">
        <color rgb="FF002162"/>
      </right>
      <top style="medium">
        <color rgb="FF002162"/>
      </top>
      <bottom/>
      <diagonal/>
    </border>
    <border>
      <left style="thin">
        <color rgb="FF002162"/>
      </left>
      <right style="thin">
        <color rgb="FF002162"/>
      </right>
      <top/>
      <bottom style="thin">
        <color rgb="FF002162"/>
      </bottom>
      <diagonal/>
    </border>
    <border>
      <left/>
      <right style="thin">
        <color rgb="FF002162"/>
      </right>
      <top/>
      <bottom style="thin">
        <color indexed="64"/>
      </bottom>
      <diagonal/>
    </border>
    <border>
      <left/>
      <right style="thin">
        <color rgb="FF002162"/>
      </right>
      <top style="medium">
        <color rgb="FF002162"/>
      </top>
      <bottom/>
      <diagonal/>
    </border>
    <border>
      <left/>
      <right/>
      <top style="medium">
        <color rgb="FF0021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2162"/>
      </top>
      <bottom style="hair">
        <color rgb="FF002162"/>
      </bottom>
      <diagonal/>
    </border>
    <border>
      <left/>
      <right/>
      <top style="hair">
        <color rgb="FF002162"/>
      </top>
      <bottom style="hair">
        <color rgb="FF002162"/>
      </bottom>
      <diagonal/>
    </border>
    <border>
      <left/>
      <right/>
      <top style="hair">
        <color rgb="FF002162"/>
      </top>
      <bottom style="medium">
        <color theme="3"/>
      </bottom>
      <diagonal/>
    </border>
    <border>
      <left/>
      <right/>
      <top style="medium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medium">
        <color theme="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501">
    <xf numFmtId="0" fontId="0" fillId="0" borderId="0" xfId="0"/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/>
    <xf numFmtId="0" fontId="6" fillId="2" borderId="0" xfId="0" applyFont="1" applyFill="1" applyAlignment="1" applyProtection="1">
      <alignment vertical="center"/>
      <protection hidden="1"/>
    </xf>
    <xf numFmtId="49" fontId="13" fillId="2" borderId="0" xfId="2" applyNumberFormat="1" applyFont="1" applyFill="1"/>
    <xf numFmtId="49" fontId="13" fillId="2" borderId="3" xfId="2" applyNumberFormat="1" applyFont="1" applyFill="1" applyBorder="1"/>
    <xf numFmtId="49" fontId="8" fillId="2" borderId="3" xfId="2" applyNumberFormat="1" applyFont="1" applyFill="1" applyBorder="1"/>
    <xf numFmtId="0" fontId="13" fillId="2" borderId="18" xfId="0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right" vertical="center"/>
    </xf>
    <xf numFmtId="0" fontId="8" fillId="2" borderId="21" xfId="2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27" fillId="2" borderId="0" xfId="0" applyFont="1" applyFill="1"/>
    <xf numFmtId="0" fontId="25" fillId="2" borderId="0" xfId="0" applyFont="1" applyFill="1"/>
    <xf numFmtId="0" fontId="30" fillId="2" borderId="0" xfId="0" applyFont="1" applyFill="1" applyAlignment="1" applyProtection="1">
      <alignment vertical="center"/>
      <protection hidden="1"/>
    </xf>
    <xf numFmtId="0" fontId="9" fillId="2" borderId="0" xfId="0" applyFont="1" applyFill="1"/>
    <xf numFmtId="0" fontId="9" fillId="2" borderId="0" xfId="2" applyFont="1" applyFill="1" applyAlignment="1" applyProtection="1">
      <alignment vertical="center"/>
      <protection hidden="1"/>
    </xf>
    <xf numFmtId="0" fontId="32" fillId="2" borderId="0" xfId="2" applyFont="1" applyFill="1" applyAlignment="1" applyProtection="1">
      <alignment vertical="center"/>
      <protection hidden="1"/>
    </xf>
    <xf numFmtId="0" fontId="12" fillId="2" borderId="0" xfId="2" applyFont="1" applyFill="1" applyAlignment="1" applyProtection="1">
      <alignment vertical="center"/>
      <protection hidden="1"/>
    </xf>
    <xf numFmtId="0" fontId="8" fillId="2" borderId="0" xfId="2" applyFont="1" applyFill="1" applyAlignment="1" applyProtection="1">
      <alignment vertical="center"/>
      <protection hidden="1"/>
    </xf>
    <xf numFmtId="0" fontId="33" fillId="2" borderId="0" xfId="2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38" fillId="2" borderId="0" xfId="0" applyFont="1" applyFill="1" applyProtection="1">
      <protection hidden="1"/>
    </xf>
    <xf numFmtId="0" fontId="38" fillId="2" borderId="17" xfId="0" applyFont="1" applyFill="1" applyBorder="1" applyProtection="1">
      <protection hidden="1"/>
    </xf>
    <xf numFmtId="0" fontId="44" fillId="2" borderId="0" xfId="2" applyFont="1" applyFill="1" applyAlignment="1" applyProtection="1">
      <alignment vertical="center"/>
      <protection hidden="1"/>
    </xf>
    <xf numFmtId="0" fontId="44" fillId="2" borderId="17" xfId="2" applyFont="1" applyFill="1" applyBorder="1" applyAlignment="1" applyProtection="1">
      <alignment vertical="center"/>
      <protection hidden="1"/>
    </xf>
    <xf numFmtId="0" fontId="35" fillId="0" borderId="0" xfId="0" applyFont="1"/>
    <xf numFmtId="0" fontId="3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/>
    <xf numFmtId="0" fontId="8" fillId="2" borderId="26" xfId="2" applyFont="1" applyFill="1" applyBorder="1" applyAlignment="1">
      <alignment horizontal="center" vertical="center"/>
    </xf>
    <xf numFmtId="0" fontId="13" fillId="2" borderId="0" xfId="0" applyFont="1" applyFill="1"/>
    <xf numFmtId="0" fontId="8" fillId="2" borderId="0" xfId="0" applyFont="1" applyFill="1"/>
    <xf numFmtId="0" fontId="6" fillId="3" borderId="0" xfId="0" applyFont="1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7" fillId="3" borderId="0" xfId="0" applyFont="1" applyFill="1" applyProtection="1">
      <protection hidden="1"/>
    </xf>
    <xf numFmtId="0" fontId="34" fillId="3" borderId="1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37" fillId="3" borderId="1" xfId="0" applyFont="1" applyFill="1" applyBorder="1" applyProtection="1">
      <protection hidden="1"/>
    </xf>
    <xf numFmtId="0" fontId="38" fillId="3" borderId="6" xfId="0" applyFont="1" applyFill="1" applyBorder="1" applyProtection="1">
      <protection hidden="1"/>
    </xf>
    <xf numFmtId="0" fontId="38" fillId="3" borderId="0" xfId="0" applyFont="1" applyFill="1" applyProtection="1">
      <protection hidden="1"/>
    </xf>
    <xf numFmtId="0" fontId="0" fillId="3" borderId="0" xfId="0" applyFill="1"/>
    <xf numFmtId="0" fontId="11" fillId="3" borderId="0" xfId="0" applyFont="1" applyFill="1" applyProtection="1">
      <protection hidden="1"/>
    </xf>
    <xf numFmtId="0" fontId="3" fillId="3" borderId="14" xfId="0" applyFont="1" applyFill="1" applyBorder="1" applyProtection="1">
      <protection hidden="1"/>
    </xf>
    <xf numFmtId="0" fontId="38" fillId="3" borderId="14" xfId="0" applyFont="1" applyFill="1" applyBorder="1" applyProtection="1">
      <protection hidden="1"/>
    </xf>
    <xf numFmtId="49" fontId="10" fillId="3" borderId="0" xfId="2" applyNumberFormat="1" applyFont="1" applyFill="1" applyAlignment="1" applyProtection="1">
      <alignment vertical="center"/>
      <protection hidden="1"/>
    </xf>
    <xf numFmtId="49" fontId="36" fillId="3" borderId="0" xfId="2" applyNumberFormat="1" applyFont="1" applyFill="1" applyAlignment="1" applyProtection="1">
      <alignment vertical="center"/>
      <protection hidden="1"/>
    </xf>
    <xf numFmtId="49" fontId="12" fillId="3" borderId="0" xfId="2" applyNumberFormat="1" applyFont="1" applyFill="1" applyAlignment="1" applyProtection="1">
      <alignment vertical="center"/>
      <protection hidden="1"/>
    </xf>
    <xf numFmtId="49" fontId="5" fillId="3" borderId="14" xfId="2" applyNumberFormat="1" applyFill="1" applyBorder="1" applyAlignment="1" applyProtection="1">
      <alignment vertical="center"/>
      <protection hidden="1"/>
    </xf>
    <xf numFmtId="49" fontId="35" fillId="3" borderId="14" xfId="2" applyNumberFormat="1" applyFont="1" applyFill="1" applyBorder="1" applyAlignment="1" applyProtection="1">
      <alignment vertical="center"/>
      <protection hidden="1"/>
    </xf>
    <xf numFmtId="49" fontId="35" fillId="3" borderId="0" xfId="2" applyNumberFormat="1" applyFont="1" applyFill="1" applyAlignment="1" applyProtection="1">
      <alignment vertical="center"/>
      <protection hidden="1"/>
    </xf>
    <xf numFmtId="49" fontId="5" fillId="3" borderId="14" xfId="2" applyNumberFormat="1" applyFill="1" applyBorder="1" applyProtection="1">
      <protection hidden="1"/>
    </xf>
    <xf numFmtId="49" fontId="35" fillId="3" borderId="14" xfId="2" applyNumberFormat="1" applyFont="1" applyFill="1" applyBorder="1" applyProtection="1">
      <protection hidden="1"/>
    </xf>
    <xf numFmtId="49" fontId="35" fillId="3" borderId="0" xfId="2" applyNumberFormat="1" applyFont="1" applyFill="1" applyProtection="1">
      <protection hidden="1"/>
    </xf>
    <xf numFmtId="49" fontId="9" fillId="3" borderId="14" xfId="2" applyNumberFormat="1" applyFont="1" applyFill="1" applyBorder="1" applyProtection="1">
      <protection hidden="1"/>
    </xf>
    <xf numFmtId="49" fontId="39" fillId="3" borderId="14" xfId="2" applyNumberFormat="1" applyFont="1" applyFill="1" applyBorder="1" applyProtection="1">
      <protection hidden="1"/>
    </xf>
    <xf numFmtId="49" fontId="39" fillId="3" borderId="0" xfId="2" applyNumberFormat="1" applyFont="1" applyFill="1" applyProtection="1">
      <protection hidden="1"/>
    </xf>
    <xf numFmtId="49" fontId="10" fillId="3" borderId="0" xfId="2" applyNumberFormat="1" applyFont="1" applyFill="1" applyAlignment="1" applyProtection="1">
      <alignment horizontal="center" vertical="center"/>
      <protection hidden="1"/>
    </xf>
    <xf numFmtId="49" fontId="13" fillId="3" borderId="14" xfId="2" applyNumberFormat="1" applyFont="1" applyFill="1" applyBorder="1" applyAlignment="1" applyProtection="1">
      <alignment horizontal="center"/>
      <protection hidden="1"/>
    </xf>
    <xf numFmtId="49" fontId="36" fillId="3" borderId="14" xfId="2" applyNumberFormat="1" applyFont="1" applyFill="1" applyBorder="1" applyAlignment="1" applyProtection="1">
      <alignment horizontal="center"/>
      <protection hidden="1"/>
    </xf>
    <xf numFmtId="49" fontId="36" fillId="3" borderId="0" xfId="2" applyNumberFormat="1" applyFont="1" applyFill="1" applyAlignment="1" applyProtection="1">
      <alignment horizontal="center"/>
      <protection hidden="1"/>
    </xf>
    <xf numFmtId="0" fontId="35" fillId="3" borderId="0" xfId="2" applyFont="1" applyFill="1" applyAlignment="1" applyProtection="1">
      <alignment vertical="center"/>
      <protection hidden="1"/>
    </xf>
    <xf numFmtId="0" fontId="15" fillId="3" borderId="0" xfId="2" applyFont="1" applyFill="1" applyAlignment="1" applyProtection="1">
      <alignment horizontal="left" vertical="center"/>
      <protection hidden="1"/>
    </xf>
    <xf numFmtId="0" fontId="9" fillId="3" borderId="2" xfId="2" applyFont="1" applyFill="1" applyBorder="1" applyAlignment="1" applyProtection="1">
      <alignment horizontal="left" vertical="center"/>
      <protection hidden="1"/>
    </xf>
    <xf numFmtId="0" fontId="3" fillId="3" borderId="3" xfId="0" applyFont="1" applyFill="1" applyBorder="1" applyProtection="1">
      <protection hidden="1"/>
    </xf>
    <xf numFmtId="0" fontId="3" fillId="3" borderId="26" xfId="0" applyFont="1" applyFill="1" applyBorder="1" applyProtection="1">
      <protection hidden="1"/>
    </xf>
    <xf numFmtId="0" fontId="39" fillId="3" borderId="2" xfId="2" applyFont="1" applyFill="1" applyBorder="1" applyAlignment="1" applyProtection="1">
      <alignment horizontal="left" vertical="center"/>
      <protection hidden="1"/>
    </xf>
    <xf numFmtId="0" fontId="39" fillId="3" borderId="3" xfId="2" applyFont="1" applyFill="1" applyBorder="1" applyAlignment="1" applyProtection="1">
      <alignment horizontal="left" vertical="center"/>
      <protection hidden="1"/>
    </xf>
    <xf numFmtId="0" fontId="39" fillId="3" borderId="0" xfId="2" applyFont="1" applyFill="1" applyAlignment="1" applyProtection="1">
      <alignment horizontal="left" vertical="center"/>
      <protection hidden="1"/>
    </xf>
    <xf numFmtId="0" fontId="40" fillId="3" borderId="0" xfId="2" applyFont="1" applyFill="1" applyAlignment="1" applyProtection="1">
      <alignment horizontal="center" vertical="center"/>
      <protection hidden="1"/>
    </xf>
    <xf numFmtId="0" fontId="39" fillId="3" borderId="32" xfId="2" applyFont="1" applyFill="1" applyBorder="1" applyAlignment="1" applyProtection="1">
      <alignment horizontal="center" vertical="center"/>
      <protection hidden="1"/>
    </xf>
    <xf numFmtId="0" fontId="39" fillId="3" borderId="21" xfId="2" applyFont="1" applyFill="1" applyBorder="1" applyAlignment="1" applyProtection="1">
      <alignment horizontal="center" vertical="center"/>
      <protection hidden="1"/>
    </xf>
    <xf numFmtId="0" fontId="39" fillId="3" borderId="3" xfId="2" applyFont="1" applyFill="1" applyBorder="1" applyAlignment="1" applyProtection="1">
      <alignment horizontal="center" vertical="center"/>
      <protection hidden="1"/>
    </xf>
    <xf numFmtId="0" fontId="1" fillId="3" borderId="0" xfId="0" applyFont="1" applyFill="1"/>
    <xf numFmtId="0" fontId="35" fillId="3" borderId="0" xfId="0" applyFont="1" applyFill="1"/>
    <xf numFmtId="0" fontId="19" fillId="3" borderId="0" xfId="0" applyFont="1" applyFill="1" applyProtection="1">
      <protection hidden="1"/>
    </xf>
    <xf numFmtId="0" fontId="41" fillId="3" borderId="14" xfId="0" applyFont="1" applyFill="1" applyBorder="1" applyProtection="1">
      <protection hidden="1"/>
    </xf>
    <xf numFmtId="0" fontId="41" fillId="3" borderId="0" xfId="0" applyFont="1" applyFill="1" applyAlignment="1" applyProtection="1">
      <alignment horizontal="right"/>
      <protection hidden="1"/>
    </xf>
    <xf numFmtId="0" fontId="41" fillId="3" borderId="0" xfId="0" applyFont="1" applyFill="1" applyProtection="1">
      <protection hidden="1"/>
    </xf>
    <xf numFmtId="0" fontId="24" fillId="3" borderId="0" xfId="0" applyFont="1" applyFill="1" applyProtection="1">
      <protection hidden="1"/>
    </xf>
    <xf numFmtId="0" fontId="42" fillId="3" borderId="0" xfId="0" applyFont="1" applyFill="1"/>
    <xf numFmtId="0" fontId="41" fillId="3" borderId="33" xfId="0" applyFont="1" applyFill="1" applyBorder="1" applyAlignment="1" applyProtection="1">
      <alignment vertical="center" wrapText="1"/>
      <protection hidden="1"/>
    </xf>
    <xf numFmtId="0" fontId="41" fillId="3" borderId="35" xfId="0" applyFont="1" applyFill="1" applyBorder="1" applyAlignment="1" applyProtection="1">
      <alignment wrapText="1"/>
      <protection hidden="1"/>
    </xf>
    <xf numFmtId="0" fontId="41" fillId="3" borderId="36" xfId="0" applyFont="1" applyFill="1" applyBorder="1" applyAlignment="1" applyProtection="1">
      <alignment wrapText="1"/>
      <protection hidden="1"/>
    </xf>
    <xf numFmtId="0" fontId="41" fillId="3" borderId="34" xfId="0" applyFont="1" applyFill="1" applyBorder="1" applyAlignment="1" applyProtection="1">
      <alignment wrapText="1"/>
      <protection hidden="1"/>
    </xf>
    <xf numFmtId="0" fontId="41" fillId="3" borderId="6" xfId="0" applyFont="1" applyFill="1" applyBorder="1" applyAlignment="1" applyProtection="1">
      <alignment wrapText="1"/>
      <protection hidden="1"/>
    </xf>
    <xf numFmtId="0" fontId="41" fillId="3" borderId="0" xfId="0" applyFont="1" applyFill="1" applyAlignment="1" applyProtection="1">
      <alignment wrapText="1"/>
      <protection hidden="1"/>
    </xf>
    <xf numFmtId="166" fontId="12" fillId="3" borderId="0" xfId="2" applyNumberFormat="1" applyFont="1" applyFill="1" applyAlignment="1" applyProtection="1">
      <alignment horizontal="center" vertical="center" wrapText="1"/>
      <protection hidden="1"/>
    </xf>
    <xf numFmtId="166" fontId="22" fillId="3" borderId="0" xfId="2" applyNumberFormat="1" applyFont="1" applyFill="1" applyAlignment="1" applyProtection="1">
      <alignment horizontal="center" vertical="center" wrapText="1"/>
      <protection hidden="1"/>
    </xf>
    <xf numFmtId="49" fontId="23" fillId="3" borderId="0" xfId="2" applyNumberFormat="1" applyFont="1" applyFill="1" applyAlignment="1" applyProtection="1">
      <alignment vertical="center" wrapText="1"/>
      <protection hidden="1"/>
    </xf>
    <xf numFmtId="1" fontId="42" fillId="3" borderId="14" xfId="0" applyNumberFormat="1" applyFont="1" applyFill="1" applyBorder="1" applyAlignment="1" applyProtection="1">
      <alignment horizontal="center"/>
      <protection hidden="1"/>
    </xf>
    <xf numFmtId="1" fontId="42" fillId="3" borderId="0" xfId="0" applyNumberFormat="1" applyFont="1" applyFill="1" applyAlignment="1" applyProtection="1">
      <alignment horizontal="right"/>
      <protection hidden="1"/>
    </xf>
    <xf numFmtId="1" fontId="42" fillId="3" borderId="0" xfId="0" applyNumberFormat="1" applyFont="1" applyFill="1" applyAlignment="1" applyProtection="1">
      <alignment horizontal="left"/>
      <protection hidden="1"/>
    </xf>
    <xf numFmtId="1" fontId="42" fillId="3" borderId="0" xfId="0" applyNumberFormat="1" applyFont="1" applyFill="1" applyAlignment="1" applyProtection="1">
      <alignment horizontal="center"/>
      <protection hidden="1"/>
    </xf>
    <xf numFmtId="1" fontId="43" fillId="3" borderId="19" xfId="2" applyNumberFormat="1" applyFont="1" applyFill="1" applyBorder="1" applyAlignment="1" applyProtection="1">
      <alignment horizontal="right" vertical="center" wrapText="1"/>
      <protection hidden="1"/>
    </xf>
    <xf numFmtId="166" fontId="43" fillId="3" borderId="35" xfId="2" applyNumberFormat="1" applyFont="1" applyFill="1" applyBorder="1" applyAlignment="1" applyProtection="1">
      <alignment horizontal="right" vertical="center" wrapText="1"/>
      <protection hidden="1"/>
    </xf>
    <xf numFmtId="166" fontId="43" fillId="3" borderId="15" xfId="2" applyNumberFormat="1" applyFont="1" applyFill="1" applyBorder="1" applyAlignment="1" applyProtection="1">
      <alignment horizontal="left" vertical="center" wrapText="1"/>
      <protection hidden="1"/>
    </xf>
    <xf numFmtId="166" fontId="43" fillId="3" borderId="35" xfId="2" applyNumberFormat="1" applyFont="1" applyFill="1" applyBorder="1" applyAlignment="1" applyProtection="1">
      <alignment horizontal="left" vertical="center" wrapText="1"/>
      <protection hidden="1"/>
    </xf>
    <xf numFmtId="164" fontId="43" fillId="3" borderId="35" xfId="1" applyFont="1" applyFill="1" applyBorder="1" applyAlignment="1" applyProtection="1">
      <alignment horizontal="left" vertical="center" wrapText="1"/>
      <protection hidden="1"/>
    </xf>
    <xf numFmtId="169" fontId="43" fillId="3" borderId="0" xfId="2" applyNumberFormat="1" applyFont="1" applyFill="1" applyAlignment="1" applyProtection="1">
      <alignment horizontal="left" vertical="center" wrapText="1"/>
      <protection hidden="1"/>
    </xf>
    <xf numFmtId="1" fontId="43" fillId="3" borderId="35" xfId="1" applyNumberFormat="1" applyFont="1" applyFill="1" applyBorder="1" applyAlignment="1" applyProtection="1">
      <alignment horizontal="center" vertical="center" wrapText="1"/>
      <protection hidden="1"/>
    </xf>
    <xf numFmtId="166" fontId="23" fillId="3" borderId="0" xfId="2" applyNumberFormat="1" applyFont="1" applyFill="1" applyAlignment="1" applyProtection="1">
      <alignment horizontal="center" vertical="center" wrapText="1"/>
      <protection hidden="1"/>
    </xf>
    <xf numFmtId="0" fontId="25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27" fillId="3" borderId="0" xfId="0" applyFont="1" applyFill="1"/>
    <xf numFmtId="0" fontId="24" fillId="3" borderId="0" xfId="0" applyFont="1" applyFill="1"/>
    <xf numFmtId="166" fontId="44" fillId="3" borderId="14" xfId="2" applyNumberFormat="1" applyFont="1" applyFill="1" applyBorder="1" applyAlignment="1" applyProtection="1">
      <alignment horizontal="center" vertical="center"/>
      <protection hidden="1"/>
    </xf>
    <xf numFmtId="166" fontId="44" fillId="3" borderId="0" xfId="2" applyNumberFormat="1" applyFont="1" applyFill="1" applyAlignment="1" applyProtection="1">
      <alignment horizontal="center" vertical="center"/>
      <protection hidden="1"/>
    </xf>
    <xf numFmtId="1" fontId="43" fillId="3" borderId="0" xfId="2" applyNumberFormat="1" applyFont="1" applyFill="1" applyAlignment="1" applyProtection="1">
      <alignment horizontal="center" vertical="center" wrapText="1"/>
      <protection hidden="1"/>
    </xf>
    <xf numFmtId="166" fontId="28" fillId="3" borderId="0" xfId="2" applyNumberFormat="1" applyFont="1" applyFill="1" applyAlignment="1" applyProtection="1">
      <alignment horizontal="center" vertical="center" wrapText="1"/>
      <protection hidden="1"/>
    </xf>
    <xf numFmtId="0" fontId="20" fillId="3" borderId="0" xfId="0" applyFont="1" applyFill="1" applyProtection="1">
      <protection hidden="1"/>
    </xf>
    <xf numFmtId="0" fontId="3" fillId="3" borderId="0" xfId="0" applyFont="1" applyFill="1"/>
    <xf numFmtId="166" fontId="29" fillId="3" borderId="0" xfId="2" applyNumberFormat="1" applyFont="1" applyFill="1" applyAlignment="1" applyProtection="1">
      <alignment horizontal="center" vertical="center" wrapText="1"/>
      <protection hidden="1"/>
    </xf>
    <xf numFmtId="0" fontId="30" fillId="3" borderId="0" xfId="0" applyFont="1" applyFill="1"/>
    <xf numFmtId="166" fontId="21" fillId="3" borderId="0" xfId="2" applyNumberFormat="1" applyFont="1" applyFill="1" applyAlignment="1" applyProtection="1">
      <alignment horizontal="center" vertical="center" wrapText="1"/>
      <protection hidden="1"/>
    </xf>
    <xf numFmtId="166" fontId="8" fillId="3" borderId="0" xfId="2" applyNumberFormat="1" applyFont="1" applyFill="1" applyAlignment="1" applyProtection="1">
      <alignment horizontal="center" vertical="center"/>
      <protection hidden="1"/>
    </xf>
    <xf numFmtId="0" fontId="30" fillId="3" borderId="0" xfId="0" applyFont="1" applyFill="1" applyAlignment="1" applyProtection="1">
      <alignment vertical="center"/>
      <protection hidden="1"/>
    </xf>
    <xf numFmtId="166" fontId="45" fillId="3" borderId="0" xfId="2" applyNumberFormat="1" applyFont="1" applyFill="1" applyAlignment="1" applyProtection="1">
      <alignment horizontal="center" vertical="center"/>
      <protection hidden="1"/>
    </xf>
    <xf numFmtId="0" fontId="24" fillId="3" borderId="0" xfId="0" applyFont="1" applyFill="1" applyAlignment="1" applyProtection="1">
      <alignment vertical="top"/>
      <protection hidden="1"/>
    </xf>
    <xf numFmtId="166" fontId="30" fillId="3" borderId="0" xfId="2" applyNumberFormat="1" applyFont="1" applyFill="1" applyAlignment="1" applyProtection="1">
      <alignment horizontal="center" vertical="center"/>
      <protection hidden="1"/>
    </xf>
    <xf numFmtId="166" fontId="46" fillId="3" borderId="0" xfId="2" applyNumberFormat="1" applyFont="1" applyFill="1" applyAlignment="1" applyProtection="1">
      <alignment horizontal="center" vertical="center"/>
      <protection hidden="1"/>
    </xf>
    <xf numFmtId="2" fontId="31" fillId="3" borderId="0" xfId="1" applyNumberFormat="1" applyFont="1" applyFill="1" applyAlignment="1" applyProtection="1">
      <alignment horizontal="left" vertical="top"/>
      <protection hidden="1"/>
    </xf>
    <xf numFmtId="0" fontId="30" fillId="3" borderId="0" xfId="0" applyFont="1" applyFill="1" applyProtection="1">
      <protection hidden="1"/>
    </xf>
    <xf numFmtId="0" fontId="30" fillId="3" borderId="0" xfId="2" applyFont="1" applyFill="1" applyAlignment="1" applyProtection="1">
      <alignment vertical="center"/>
      <protection hidden="1"/>
    </xf>
    <xf numFmtId="0" fontId="46" fillId="3" borderId="0" xfId="0" applyFont="1" applyFill="1" applyProtection="1">
      <protection hidden="1"/>
    </xf>
    <xf numFmtId="0" fontId="9" fillId="3" borderId="0" xfId="2" applyFont="1" applyFill="1" applyAlignment="1" applyProtection="1">
      <alignment vertical="center"/>
      <protection hidden="1"/>
    </xf>
    <xf numFmtId="0" fontId="32" fillId="3" borderId="0" xfId="2" applyFont="1" applyFill="1" applyAlignment="1" applyProtection="1">
      <alignment vertical="center"/>
      <protection hidden="1"/>
    </xf>
    <xf numFmtId="0" fontId="46" fillId="3" borderId="17" xfId="0" applyFont="1" applyFill="1" applyBorder="1" applyProtection="1">
      <protection hidden="1"/>
    </xf>
    <xf numFmtId="0" fontId="12" fillId="3" borderId="0" xfId="2" applyFont="1" applyFill="1" applyAlignment="1" applyProtection="1">
      <alignment vertical="center"/>
      <protection hidden="1"/>
    </xf>
    <xf numFmtId="0" fontId="8" fillId="3" borderId="0" xfId="2" applyFont="1" applyFill="1" applyAlignment="1" applyProtection="1">
      <alignment vertical="center"/>
      <protection hidden="1"/>
    </xf>
    <xf numFmtId="0" fontId="9" fillId="3" borderId="0" xfId="0" applyFont="1" applyFill="1"/>
    <xf numFmtId="0" fontId="30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9" fillId="3" borderId="0" xfId="2" applyFont="1" applyFill="1" applyAlignment="1">
      <alignment horizontal="center" vertical="center"/>
    </xf>
    <xf numFmtId="167" fontId="9" fillId="3" borderId="0" xfId="2" applyNumberFormat="1" applyFont="1" applyFill="1" applyAlignment="1">
      <alignment horizontal="right" vertical="center"/>
    </xf>
    <xf numFmtId="0" fontId="8" fillId="3" borderId="0" xfId="2" applyFont="1" applyFill="1" applyAlignment="1">
      <alignment vertical="center"/>
    </xf>
    <xf numFmtId="0" fontId="8" fillId="3" borderId="0" xfId="2" applyFont="1" applyFill="1" applyAlignment="1">
      <alignment horizontal="right" vertical="center"/>
    </xf>
    <xf numFmtId="0" fontId="2" fillId="2" borderId="0" xfId="0" applyFont="1" applyFill="1"/>
    <xf numFmtId="14" fontId="48" fillId="2" borderId="0" xfId="2" applyNumberFormat="1" applyFont="1" applyFill="1" applyAlignment="1">
      <alignment horizontal="center" vertical="center"/>
    </xf>
    <xf numFmtId="49" fontId="2" fillId="2" borderId="0" xfId="2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left"/>
    </xf>
    <xf numFmtId="0" fontId="2" fillId="2" borderId="7" xfId="2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left" vertical="center"/>
    </xf>
    <xf numFmtId="0" fontId="2" fillId="2" borderId="17" xfId="2" applyFont="1" applyFill="1" applyBorder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5" fillId="2" borderId="0" xfId="2" applyFont="1" applyFill="1" applyAlignment="1">
      <alignment horizontal="left" vertical="center"/>
    </xf>
    <xf numFmtId="167" fontId="8" fillId="2" borderId="0" xfId="2" applyNumberFormat="1" applyFont="1" applyFill="1" applyAlignment="1">
      <alignment horizontal="right" vertical="center"/>
    </xf>
    <xf numFmtId="3" fontId="8" fillId="2" borderId="0" xfId="2" applyNumberFormat="1" applyFont="1" applyFill="1" applyAlignment="1">
      <alignment horizontal="center" vertical="center"/>
    </xf>
    <xf numFmtId="3" fontId="8" fillId="2" borderId="0" xfId="2" applyNumberFormat="1" applyFont="1" applyFill="1" applyAlignment="1">
      <alignment horizontal="left" vertical="center"/>
    </xf>
    <xf numFmtId="0" fontId="25" fillId="2" borderId="0" xfId="2" applyFont="1" applyFill="1" applyAlignment="1">
      <alignment horizontal="center" vertical="center"/>
    </xf>
    <xf numFmtId="0" fontId="2" fillId="2" borderId="29" xfId="0" applyFont="1" applyFill="1" applyBorder="1"/>
    <xf numFmtId="0" fontId="2" fillId="2" borderId="30" xfId="0" applyFont="1" applyFill="1" applyBorder="1"/>
    <xf numFmtId="0" fontId="25" fillId="2" borderId="31" xfId="0" applyFont="1" applyFill="1" applyBorder="1" applyAlignment="1">
      <alignment horizontal="right"/>
    </xf>
    <xf numFmtId="3" fontId="25" fillId="2" borderId="31" xfId="0" applyNumberFormat="1" applyFont="1" applyFill="1" applyBorder="1" applyAlignment="1">
      <alignment horizontal="center"/>
    </xf>
    <xf numFmtId="0" fontId="25" fillId="2" borderId="31" xfId="2" applyFont="1" applyFill="1" applyBorder="1" applyAlignment="1">
      <alignment horizontal="left"/>
    </xf>
    <xf numFmtId="0" fontId="8" fillId="2" borderId="0" xfId="0" quotePrefix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8" fillId="2" borderId="0" xfId="0" applyFont="1" applyFill="1" applyAlignment="1">
      <alignment horizontal="right"/>
    </xf>
    <xf numFmtId="3" fontId="18" fillId="2" borderId="0" xfId="0" applyNumberFormat="1" applyFont="1" applyFill="1" applyAlignment="1">
      <alignment horizontal="center"/>
    </xf>
    <xf numFmtId="0" fontId="18" fillId="2" borderId="0" xfId="2" applyFont="1" applyFill="1" applyAlignment="1">
      <alignment horizontal="left" vertical="center"/>
    </xf>
    <xf numFmtId="0" fontId="9" fillId="2" borderId="0" xfId="0" applyFont="1" applyFill="1" applyAlignment="1">
      <alignment wrapText="1"/>
    </xf>
    <xf numFmtId="0" fontId="2" fillId="2" borderId="61" xfId="0" applyFont="1" applyFill="1" applyBorder="1"/>
    <xf numFmtId="0" fontId="49" fillId="2" borderId="0" xfId="0" applyFont="1" applyFill="1" applyAlignment="1">
      <alignment horizontal="left"/>
    </xf>
    <xf numFmtId="0" fontId="2" fillId="0" borderId="0" xfId="0" applyFont="1"/>
    <xf numFmtId="0" fontId="1" fillId="0" borderId="0" xfId="0" applyFont="1"/>
    <xf numFmtId="0" fontId="2" fillId="4" borderId="0" xfId="0" applyFont="1" applyFill="1"/>
    <xf numFmtId="1" fontId="52" fillId="4" borderId="0" xfId="0" applyNumberFormat="1" applyFont="1" applyFill="1" applyAlignment="1" applyProtection="1">
      <alignment horizontal="center"/>
      <protection hidden="1"/>
    </xf>
    <xf numFmtId="0" fontId="52" fillId="4" borderId="0" xfId="0" applyFont="1" applyFill="1" applyProtection="1">
      <protection hidden="1"/>
    </xf>
    <xf numFmtId="0" fontId="52" fillId="4" borderId="0" xfId="0" applyFont="1" applyFill="1"/>
    <xf numFmtId="0" fontId="52" fillId="4" borderId="6" xfId="0" applyFont="1" applyFill="1" applyBorder="1" applyAlignment="1" applyProtection="1">
      <alignment horizontal="center"/>
      <protection hidden="1"/>
    </xf>
    <xf numFmtId="1" fontId="52" fillId="4" borderId="6" xfId="0" applyNumberFormat="1" applyFont="1" applyFill="1" applyBorder="1" applyAlignment="1" applyProtection="1">
      <alignment horizontal="center"/>
      <protection hidden="1"/>
    </xf>
    <xf numFmtId="0" fontId="52" fillId="4" borderId="6" xfId="0" applyFont="1" applyFill="1" applyBorder="1" applyProtection="1">
      <protection hidden="1"/>
    </xf>
    <xf numFmtId="0" fontId="52" fillId="4" borderId="0" xfId="0" applyFont="1" applyFill="1" applyAlignment="1" applyProtection="1">
      <alignment horizontal="center"/>
      <protection hidden="1"/>
    </xf>
    <xf numFmtId="0" fontId="53" fillId="4" borderId="0" xfId="0" applyFont="1" applyFill="1" applyProtection="1">
      <protection hidden="1"/>
    </xf>
    <xf numFmtId="0" fontId="54" fillId="4" borderId="0" xfId="0" applyFont="1" applyFill="1" applyAlignment="1" applyProtection="1">
      <alignment horizontal="center"/>
      <protection hidden="1"/>
    </xf>
    <xf numFmtId="164" fontId="53" fillId="4" borderId="0" xfId="1" applyFont="1" applyFill="1" applyBorder="1" applyProtection="1">
      <protection hidden="1"/>
    </xf>
    <xf numFmtId="1" fontId="53" fillId="4" borderId="0" xfId="1" applyNumberFormat="1" applyFont="1" applyFill="1" applyBorder="1" applyAlignment="1" applyProtection="1">
      <alignment horizontal="center" vertical="center"/>
      <protection hidden="1"/>
    </xf>
    <xf numFmtId="0" fontId="55" fillId="4" borderId="0" xfId="0" applyFont="1" applyFill="1" applyAlignment="1" applyProtection="1">
      <alignment horizontal="center" vertical="center"/>
      <protection hidden="1"/>
    </xf>
    <xf numFmtId="164" fontId="52" fillId="4" borderId="0" xfId="1" applyFont="1" applyFill="1" applyBorder="1" applyProtection="1">
      <protection hidden="1"/>
    </xf>
    <xf numFmtId="1" fontId="52" fillId="4" borderId="0" xfId="1" applyNumberFormat="1" applyFont="1" applyFill="1" applyBorder="1" applyAlignment="1" applyProtection="1">
      <alignment horizontal="center" vertical="center"/>
      <protection hidden="1"/>
    </xf>
    <xf numFmtId="0" fontId="55" fillId="4" borderId="0" xfId="0" applyFont="1" applyFill="1" applyAlignment="1" applyProtection="1">
      <alignment horizontal="center"/>
      <protection hidden="1"/>
    </xf>
    <xf numFmtId="0" fontId="52" fillId="4" borderId="0" xfId="0" applyFont="1" applyFill="1" applyAlignment="1" applyProtection="1">
      <alignment horizontal="left"/>
      <protection hidden="1"/>
    </xf>
    <xf numFmtId="0" fontId="53" fillId="4" borderId="14" xfId="0" applyFont="1" applyFill="1" applyBorder="1" applyProtection="1">
      <protection hidden="1"/>
    </xf>
    <xf numFmtId="0" fontId="53" fillId="4" borderId="0" xfId="0" quotePrefix="1" applyFont="1" applyFill="1" applyProtection="1">
      <protection hidden="1"/>
    </xf>
    <xf numFmtId="0" fontId="53" fillId="4" borderId="0" xfId="0" quotePrefix="1" applyFont="1" applyFill="1" applyAlignment="1" applyProtection="1">
      <alignment horizontal="left"/>
      <protection hidden="1"/>
    </xf>
    <xf numFmtId="0" fontId="56" fillId="4" borderId="0" xfId="0" applyFont="1" applyFill="1" applyProtection="1">
      <protection hidden="1"/>
    </xf>
    <xf numFmtId="0" fontId="1" fillId="4" borderId="0" xfId="0" applyFont="1" applyFill="1"/>
    <xf numFmtId="1" fontId="53" fillId="4" borderId="0" xfId="1" applyNumberFormat="1" applyFont="1" applyFill="1" applyBorder="1" applyAlignment="1" applyProtection="1">
      <alignment horizontal="center"/>
      <protection hidden="1"/>
    </xf>
    <xf numFmtId="1" fontId="52" fillId="4" borderId="0" xfId="1" applyNumberFormat="1" applyFont="1" applyFill="1" applyBorder="1" applyAlignment="1" applyProtection="1">
      <alignment horizontal="center"/>
      <protection hidden="1"/>
    </xf>
    <xf numFmtId="0" fontId="57" fillId="4" borderId="0" xfId="0" applyFont="1" applyFill="1" applyProtection="1">
      <protection hidden="1"/>
    </xf>
    <xf numFmtId="0" fontId="9" fillId="2" borderId="3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0" fontId="53" fillId="4" borderId="0" xfId="0" applyFont="1" applyFill="1" applyAlignment="1" applyProtection="1">
      <alignment horizontal="center"/>
      <protection hidden="1"/>
    </xf>
    <xf numFmtId="0" fontId="57" fillId="4" borderId="0" xfId="0" applyFont="1" applyFill="1" applyAlignment="1" applyProtection="1">
      <alignment horizontal="center"/>
      <protection hidden="1"/>
    </xf>
    <xf numFmtId="0" fontId="56" fillId="4" borderId="0" xfId="0" applyFont="1" applyFill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53" fillId="4" borderId="0" xfId="0" applyFont="1" applyFill="1" applyAlignment="1" applyProtection="1">
      <alignment vertical="top"/>
      <protection hidden="1"/>
    </xf>
    <xf numFmtId="2" fontId="0" fillId="0" borderId="0" xfId="0" applyNumberFormat="1" applyAlignment="1">
      <alignment horizontal="center"/>
    </xf>
    <xf numFmtId="0" fontId="46" fillId="4" borderId="0" xfId="0" applyFont="1" applyFill="1" applyAlignment="1" applyProtection="1">
      <alignment horizontal="center"/>
      <protection hidden="1"/>
    </xf>
    <xf numFmtId="0" fontId="58" fillId="4" borderId="0" xfId="0" applyFont="1" applyFill="1" applyAlignment="1" applyProtection="1">
      <alignment horizontal="center" vertical="center"/>
      <protection hidden="1"/>
    </xf>
    <xf numFmtId="0" fontId="46" fillId="4" borderId="0" xfId="0" applyFont="1" applyFill="1" applyAlignment="1" applyProtection="1">
      <alignment horizontal="center" vertical="center"/>
      <protection hidden="1"/>
    </xf>
    <xf numFmtId="0" fontId="46" fillId="4" borderId="0" xfId="0" quotePrefix="1" applyFont="1" applyFill="1" applyAlignment="1" applyProtection="1">
      <alignment horizontal="center"/>
      <protection hidden="1"/>
    </xf>
    <xf numFmtId="0" fontId="46" fillId="4" borderId="0" xfId="0" quotePrefix="1" applyFont="1" applyFill="1" applyAlignment="1" applyProtection="1">
      <alignment horizontal="left"/>
      <protection hidden="1"/>
    </xf>
    <xf numFmtId="0" fontId="9" fillId="2" borderId="2" xfId="2" applyFont="1" applyFill="1" applyBorder="1" applyAlignment="1">
      <alignment vertical="center" wrapText="1"/>
    </xf>
    <xf numFmtId="0" fontId="52" fillId="3" borderId="0" xfId="0" applyFont="1" applyFill="1" applyProtection="1">
      <protection hidden="1"/>
    </xf>
    <xf numFmtId="0" fontId="41" fillId="3" borderId="34" xfId="0" quotePrefix="1" applyFont="1" applyFill="1" applyBorder="1" applyAlignment="1" applyProtection="1">
      <alignment horizontal="right" vertical="center" wrapText="1"/>
      <protection hidden="1"/>
    </xf>
    <xf numFmtId="0" fontId="2" fillId="2" borderId="18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8" fillId="3" borderId="0" xfId="3" applyNumberFormat="1" applyFont="1" applyFill="1" applyBorder="1" applyAlignment="1" applyProtection="1">
      <alignment vertical="center"/>
      <protection hidden="1"/>
    </xf>
    <xf numFmtId="0" fontId="9" fillId="3" borderId="0" xfId="3" applyNumberFormat="1" applyFont="1" applyFill="1" applyBorder="1" applyAlignment="1" applyProtection="1">
      <alignment horizontal="right"/>
      <protection hidden="1"/>
    </xf>
    <xf numFmtId="0" fontId="24" fillId="3" borderId="0" xfId="0" quotePrefix="1" applyFont="1" applyFill="1" applyAlignment="1">
      <alignment vertical="center"/>
    </xf>
    <xf numFmtId="0" fontId="26" fillId="3" borderId="0" xfId="3" applyNumberFormat="1" applyFont="1" applyFill="1" applyBorder="1" applyAlignment="1" applyProtection="1">
      <protection hidden="1"/>
    </xf>
    <xf numFmtId="0" fontId="25" fillId="3" borderId="0" xfId="3" applyNumberFormat="1" applyFont="1" applyFill="1" applyBorder="1" applyAlignment="1" applyProtection="1">
      <alignment vertical="center"/>
      <protection hidden="1"/>
    </xf>
    <xf numFmtId="0" fontId="2" fillId="2" borderId="20" xfId="2" applyFont="1" applyFill="1" applyBorder="1" applyAlignment="1">
      <alignment horizontal="center" vertical="center"/>
    </xf>
    <xf numFmtId="1" fontId="42" fillId="3" borderId="0" xfId="0" applyNumberFormat="1" applyFont="1" applyFill="1" applyAlignment="1">
      <alignment horizontal="center"/>
    </xf>
    <xf numFmtId="0" fontId="41" fillId="3" borderId="0" xfId="0" applyFont="1" applyFill="1" applyAlignment="1">
      <alignment horizontal="center"/>
    </xf>
    <xf numFmtId="166" fontId="43" fillId="3" borderId="15" xfId="2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49" fontId="1" fillId="3" borderId="0" xfId="2" applyNumberFormat="1" applyFont="1" applyFill="1" applyAlignment="1" applyProtection="1">
      <alignment vertical="center"/>
      <protection hidden="1"/>
    </xf>
    <xf numFmtId="0" fontId="0" fillId="6" borderId="3" xfId="0" applyFill="1" applyBorder="1" applyAlignment="1">
      <alignment vertical="top"/>
    </xf>
    <xf numFmtId="0" fontId="2" fillId="3" borderId="0" xfId="0" applyFont="1" applyFill="1"/>
    <xf numFmtId="1" fontId="24" fillId="3" borderId="0" xfId="0" applyNumberFormat="1" applyFont="1" applyFill="1" applyAlignment="1" applyProtection="1">
      <alignment horizontal="center"/>
      <protection hidden="1"/>
    </xf>
    <xf numFmtId="0" fontId="8" fillId="3" borderId="27" xfId="3" applyNumberFormat="1" applyFont="1" applyFill="1" applyBorder="1" applyAlignment="1" applyProtection="1">
      <alignment vertical="center"/>
      <protection hidden="1"/>
    </xf>
    <xf numFmtId="0" fontId="8" fillId="3" borderId="27" xfId="0" applyFont="1" applyFill="1" applyBorder="1" applyProtection="1">
      <protection hidden="1"/>
    </xf>
    <xf numFmtId="166" fontId="28" fillId="3" borderId="58" xfId="2" applyNumberFormat="1" applyFont="1" applyFill="1" applyBorder="1" applyAlignment="1" applyProtection="1">
      <alignment horizontal="center" vertical="center" wrapText="1"/>
      <protection hidden="1"/>
    </xf>
    <xf numFmtId="0" fontId="7" fillId="3" borderId="76" xfId="0" applyFont="1" applyFill="1" applyBorder="1"/>
    <xf numFmtId="0" fontId="19" fillId="3" borderId="76" xfId="0" applyFont="1" applyFill="1" applyBorder="1" applyProtection="1">
      <protection hidden="1"/>
    </xf>
    <xf numFmtId="0" fontId="0" fillId="3" borderId="76" xfId="0" applyFill="1" applyBorder="1"/>
    <xf numFmtId="0" fontId="20" fillId="3" borderId="0" xfId="0" applyFont="1" applyFill="1"/>
    <xf numFmtId="0" fontId="25" fillId="3" borderId="59" xfId="3" applyNumberFormat="1" applyFont="1" applyFill="1" applyBorder="1" applyAlignment="1" applyProtection="1">
      <alignment vertical="center"/>
      <protection hidden="1"/>
    </xf>
    <xf numFmtId="0" fontId="24" fillId="3" borderId="59" xfId="0" applyFont="1" applyFill="1" applyBorder="1" applyProtection="1">
      <protection hidden="1"/>
    </xf>
    <xf numFmtId="0" fontId="19" fillId="3" borderId="78" xfId="0" applyFont="1" applyFill="1" applyBorder="1" applyProtection="1">
      <protection hidden="1"/>
    </xf>
    <xf numFmtId="0" fontId="26" fillId="3" borderId="77" xfId="3" applyNumberFormat="1" applyFont="1" applyFill="1" applyBorder="1" applyAlignment="1" applyProtection="1">
      <alignment horizontal="right"/>
      <protection hidden="1"/>
    </xf>
    <xf numFmtId="0" fontId="25" fillId="3" borderId="73" xfId="0" applyFont="1" applyFill="1" applyBorder="1" applyAlignment="1" applyProtection="1">
      <alignment horizontal="left" indent="1"/>
      <protection hidden="1"/>
    </xf>
    <xf numFmtId="166" fontId="28" fillId="3" borderId="58" xfId="2" applyNumberFormat="1" applyFont="1" applyFill="1" applyBorder="1" applyAlignment="1" applyProtection="1">
      <alignment horizontal="left" vertical="center" wrapText="1" indent="1"/>
      <protection hidden="1"/>
    </xf>
    <xf numFmtId="0" fontId="0" fillId="3" borderId="58" xfId="0" applyFill="1" applyBorder="1" applyAlignment="1">
      <alignment horizontal="left" indent="1"/>
    </xf>
    <xf numFmtId="0" fontId="26" fillId="3" borderId="58" xfId="3" applyNumberFormat="1" applyFont="1" applyFill="1" applyBorder="1" applyAlignment="1" applyProtection="1">
      <alignment horizontal="left" vertical="center" indent="1"/>
      <protection hidden="1"/>
    </xf>
    <xf numFmtId="0" fontId="25" fillId="3" borderId="0" xfId="2" applyFont="1" applyFill="1" applyAlignment="1" applyProtection="1">
      <alignment horizontal="center" vertical="center"/>
      <protection hidden="1"/>
    </xf>
    <xf numFmtId="166" fontId="29" fillId="3" borderId="59" xfId="2" applyNumberFormat="1" applyFont="1" applyFill="1" applyBorder="1" applyAlignment="1" applyProtection="1">
      <alignment horizontal="center" vertical="center" wrapText="1"/>
      <protection hidden="1"/>
    </xf>
    <xf numFmtId="166" fontId="63" fillId="3" borderId="27" xfId="2" applyNumberFormat="1" applyFont="1" applyFill="1" applyBorder="1" applyAlignment="1" applyProtection="1">
      <alignment horizontal="center" vertical="center" wrapText="1"/>
      <protection hidden="1"/>
    </xf>
    <xf numFmtId="166" fontId="63" fillId="3" borderId="0" xfId="2" applyNumberFormat="1" applyFont="1" applyFill="1" applyAlignment="1" applyProtection="1">
      <alignment horizontal="center" vertical="center" wrapText="1"/>
      <protection hidden="1"/>
    </xf>
    <xf numFmtId="0" fontId="2" fillId="2" borderId="62" xfId="0" applyFont="1" applyFill="1" applyBorder="1" applyAlignment="1">
      <alignment horizontal="center"/>
    </xf>
    <xf numFmtId="0" fontId="8" fillId="4" borderId="37" xfId="2" applyFont="1" applyFill="1" applyBorder="1" applyAlignment="1" applyProtection="1">
      <alignment horizontal="center" vertical="center"/>
      <protection locked="0"/>
    </xf>
    <xf numFmtId="3" fontId="8" fillId="4" borderId="38" xfId="2" applyNumberFormat="1" applyFont="1" applyFill="1" applyBorder="1" applyAlignment="1" applyProtection="1">
      <alignment horizontal="center" vertical="center"/>
      <protection locked="0"/>
    </xf>
    <xf numFmtId="0" fontId="8" fillId="4" borderId="64" xfId="2" applyFont="1" applyFill="1" applyBorder="1" applyAlignment="1" applyProtection="1">
      <alignment horizontal="center" vertical="center"/>
      <protection locked="0"/>
    </xf>
    <xf numFmtId="3" fontId="8" fillId="4" borderId="66" xfId="2" applyNumberFormat="1" applyFont="1" applyFill="1" applyBorder="1" applyAlignment="1" applyProtection="1">
      <alignment horizontal="center" vertical="center"/>
      <protection locked="0"/>
    </xf>
    <xf numFmtId="0" fontId="8" fillId="4" borderId="42" xfId="2" applyFont="1" applyFill="1" applyBorder="1" applyAlignment="1" applyProtection="1">
      <alignment horizontal="center" vertical="center"/>
      <protection locked="0"/>
    </xf>
    <xf numFmtId="0" fontId="25" fillId="4" borderId="39" xfId="2" applyFont="1" applyFill="1" applyBorder="1" applyAlignment="1" applyProtection="1">
      <alignment horizontal="right" vertical="center"/>
      <protection locked="0"/>
    </xf>
    <xf numFmtId="167" fontId="8" fillId="4" borderId="38" xfId="2" applyNumberFormat="1" applyFont="1" applyFill="1" applyBorder="1" applyAlignment="1" applyProtection="1">
      <alignment horizontal="right" vertical="center"/>
      <protection locked="0"/>
    </xf>
    <xf numFmtId="3" fontId="25" fillId="4" borderId="75" xfId="2" applyNumberFormat="1" applyFont="1" applyFill="1" applyBorder="1" applyAlignment="1" applyProtection="1">
      <alignment horizontal="center" vertical="center"/>
      <protection locked="0"/>
    </xf>
    <xf numFmtId="0" fontId="25" fillId="4" borderId="65" xfId="2" applyFont="1" applyFill="1" applyBorder="1" applyAlignment="1" applyProtection="1">
      <alignment horizontal="right" vertical="center"/>
      <protection locked="0"/>
    </xf>
    <xf numFmtId="167" fontId="8" fillId="4" borderId="66" xfId="2" applyNumberFormat="1" applyFont="1" applyFill="1" applyBorder="1" applyAlignment="1" applyProtection="1">
      <alignment horizontal="right" vertical="center"/>
      <protection locked="0"/>
    </xf>
    <xf numFmtId="3" fontId="25" fillId="4" borderId="71" xfId="2" applyNumberFormat="1" applyFont="1" applyFill="1" applyBorder="1" applyAlignment="1" applyProtection="1">
      <alignment horizontal="center" vertical="center"/>
      <protection locked="0"/>
    </xf>
    <xf numFmtId="167" fontId="8" fillId="4" borderId="43" xfId="2" applyNumberFormat="1" applyFont="1" applyFill="1" applyBorder="1" applyAlignment="1" applyProtection="1">
      <alignment horizontal="right" vertical="center"/>
      <protection locked="0"/>
    </xf>
    <xf numFmtId="3" fontId="25" fillId="4" borderId="50" xfId="2" applyNumberFormat="1" applyFont="1" applyFill="1" applyBorder="1" applyAlignment="1" applyProtection="1">
      <alignment horizontal="center" vertical="center"/>
      <protection locked="0"/>
    </xf>
    <xf numFmtId="3" fontId="8" fillId="4" borderId="43" xfId="2" applyNumberFormat="1" applyFont="1" applyFill="1" applyBorder="1" applyAlignment="1" applyProtection="1">
      <alignment horizontal="center" vertical="center"/>
      <protection locked="0"/>
    </xf>
    <xf numFmtId="3" fontId="8" fillId="4" borderId="37" xfId="2" applyNumberFormat="1" applyFont="1" applyFill="1" applyBorder="1" applyAlignment="1" applyProtection="1">
      <alignment horizontal="center" vertical="center"/>
      <protection locked="0"/>
    </xf>
    <xf numFmtId="3" fontId="8" fillId="4" borderId="64" xfId="2" applyNumberFormat="1" applyFont="1" applyFill="1" applyBorder="1" applyAlignment="1" applyProtection="1">
      <alignment horizontal="center" vertical="center"/>
      <protection locked="0"/>
    </xf>
    <xf numFmtId="3" fontId="8" fillId="4" borderId="42" xfId="2" applyNumberFormat="1" applyFont="1" applyFill="1" applyBorder="1" applyAlignment="1" applyProtection="1">
      <alignment horizontal="center" vertical="center"/>
      <protection locked="0"/>
    </xf>
    <xf numFmtId="0" fontId="8" fillId="4" borderId="47" xfId="2" applyFont="1" applyFill="1" applyBorder="1" applyAlignment="1" applyProtection="1">
      <alignment horizontal="center" vertical="center"/>
      <protection locked="0"/>
    </xf>
    <xf numFmtId="0" fontId="25" fillId="4" borderId="48" xfId="2" applyFont="1" applyFill="1" applyBorder="1" applyAlignment="1" applyProtection="1">
      <alignment horizontal="left" vertical="center"/>
      <protection locked="0"/>
    </xf>
    <xf numFmtId="0" fontId="25" fillId="4" borderId="49" xfId="2" applyFont="1" applyFill="1" applyBorder="1" applyAlignment="1" applyProtection="1">
      <alignment horizontal="center" vertical="center"/>
      <protection locked="0"/>
    </xf>
    <xf numFmtId="0" fontId="25" fillId="4" borderId="71" xfId="2" applyFont="1" applyFill="1" applyBorder="1" applyAlignment="1" applyProtection="1">
      <alignment horizontal="left" vertical="center"/>
      <protection locked="0"/>
    </xf>
    <xf numFmtId="0" fontId="25" fillId="4" borderId="72" xfId="2" applyFont="1" applyFill="1" applyBorder="1" applyAlignment="1" applyProtection="1">
      <alignment horizontal="center" vertical="center"/>
      <protection locked="0"/>
    </xf>
    <xf numFmtId="0" fontId="25" fillId="4" borderId="50" xfId="2" applyFont="1" applyFill="1" applyBorder="1" applyAlignment="1" applyProtection="1">
      <alignment horizontal="left" vertical="center"/>
      <protection locked="0"/>
    </xf>
    <xf numFmtId="0" fontId="25" fillId="4" borderId="51" xfId="2" applyFont="1" applyFill="1" applyBorder="1" applyAlignment="1" applyProtection="1">
      <alignment horizontal="center" vertical="center"/>
      <protection locked="0"/>
    </xf>
    <xf numFmtId="0" fontId="64" fillId="6" borderId="0" xfId="0" applyFont="1" applyFill="1"/>
    <xf numFmtId="0" fontId="65" fillId="6" borderId="0" xfId="0" applyFont="1" applyFill="1"/>
    <xf numFmtId="0" fontId="13" fillId="6" borderId="0" xfId="0" applyFont="1" applyFill="1" applyAlignment="1">
      <alignment vertical="center"/>
    </xf>
    <xf numFmtId="0" fontId="2" fillId="6" borderId="79" xfId="0" applyFont="1" applyFill="1" applyBorder="1" applyAlignment="1">
      <alignment vertical="center"/>
    </xf>
    <xf numFmtId="0" fontId="8" fillId="6" borderId="79" xfId="2" applyFont="1" applyFill="1" applyBorder="1" applyAlignment="1">
      <alignment vertical="center"/>
    </xf>
    <xf numFmtId="49" fontId="18" fillId="6" borderId="0" xfId="2" applyNumberFormat="1" applyFont="1" applyFill="1" applyAlignment="1">
      <alignment horizontal="left" vertical="center"/>
    </xf>
    <xf numFmtId="49" fontId="8" fillId="6" borderId="0" xfId="2" applyNumberFormat="1" applyFont="1" applyFill="1" applyAlignment="1">
      <alignment horizontal="left" vertical="center"/>
    </xf>
    <xf numFmtId="49" fontId="9" fillId="6" borderId="0" xfId="2" applyNumberFormat="1" applyFont="1" applyFill="1" applyAlignment="1">
      <alignment horizontal="left" vertical="center"/>
    </xf>
    <xf numFmtId="49" fontId="9" fillId="6" borderId="79" xfId="2" applyNumberFormat="1" applyFont="1" applyFill="1" applyBorder="1" applyAlignment="1">
      <alignment horizontal="left" vertical="center"/>
    </xf>
    <xf numFmtId="49" fontId="8" fillId="6" borderId="79" xfId="2" applyNumberFormat="1" applyFont="1" applyFill="1" applyBorder="1" applyAlignment="1">
      <alignment horizontal="left" vertical="center"/>
    </xf>
    <xf numFmtId="49" fontId="2" fillId="4" borderId="85" xfId="2" applyNumberFormat="1" applyFont="1" applyFill="1" applyBorder="1" applyAlignment="1" applyProtection="1">
      <alignment horizontal="center" vertical="center"/>
      <protection locked="0"/>
    </xf>
    <xf numFmtId="49" fontId="2" fillId="4" borderId="80" xfId="2" applyNumberFormat="1" applyFont="1" applyFill="1" applyBorder="1" applyAlignment="1" applyProtection="1">
      <alignment horizontal="center" vertical="center"/>
      <protection locked="0"/>
    </xf>
    <xf numFmtId="0" fontId="69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/>
    </xf>
    <xf numFmtId="0" fontId="0" fillId="6" borderId="0" xfId="0" applyFill="1"/>
    <xf numFmtId="0" fontId="4" fillId="2" borderId="0" xfId="2" applyFont="1" applyFill="1"/>
    <xf numFmtId="0" fontId="4" fillId="6" borderId="0" xfId="2" applyFont="1" applyFill="1"/>
    <xf numFmtId="0" fontId="8" fillId="2" borderId="0" xfId="2" applyFont="1" applyFill="1"/>
    <xf numFmtId="0" fontId="9" fillId="2" borderId="0" xfId="2" applyFont="1" applyFill="1" applyAlignment="1">
      <alignment horizontal="left" vertical="top" wrapText="1" indent="3"/>
    </xf>
    <xf numFmtId="0" fontId="2" fillId="6" borderId="0" xfId="0" applyFont="1" applyFill="1"/>
    <xf numFmtId="0" fontId="25" fillId="4" borderId="44" xfId="2" applyFont="1" applyFill="1" applyBorder="1" applyAlignment="1" applyProtection="1">
      <alignment horizontal="right" vertical="center"/>
      <protection locked="0"/>
    </xf>
    <xf numFmtId="0" fontId="25" fillId="4" borderId="65" xfId="2" applyFont="1" applyFill="1" applyBorder="1" applyAlignment="1" applyProtection="1">
      <alignment horizontal="right" vertical="center" indent="1"/>
      <protection locked="0"/>
    </xf>
    <xf numFmtId="0" fontId="25" fillId="4" borderId="44" xfId="2" applyFont="1" applyFill="1" applyBorder="1" applyAlignment="1" applyProtection="1">
      <alignment horizontal="right" vertical="center" indent="1"/>
      <protection locked="0"/>
    </xf>
    <xf numFmtId="0" fontId="2" fillId="0" borderId="61" xfId="2" applyFont="1" applyBorder="1" applyAlignment="1">
      <alignment vertical="center"/>
    </xf>
    <xf numFmtId="167" fontId="8" fillId="4" borderId="89" xfId="2" applyNumberFormat="1" applyFont="1" applyFill="1" applyBorder="1" applyAlignment="1" applyProtection="1">
      <alignment horizontal="right" vertical="center"/>
      <protection locked="0"/>
    </xf>
    <xf numFmtId="167" fontId="8" fillId="4" borderId="90" xfId="2" applyNumberFormat="1" applyFont="1" applyFill="1" applyBorder="1" applyAlignment="1" applyProtection="1">
      <alignment horizontal="right" vertical="center"/>
      <protection locked="0"/>
    </xf>
    <xf numFmtId="167" fontId="8" fillId="4" borderId="91" xfId="2" applyNumberFormat="1" applyFont="1" applyFill="1" applyBorder="1" applyAlignment="1" applyProtection="1">
      <alignment horizontal="right" vertical="center"/>
      <protection locked="0"/>
    </xf>
    <xf numFmtId="0" fontId="2" fillId="0" borderId="4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0" fontId="2" fillId="0" borderId="28" xfId="2" applyFont="1" applyBorder="1" applyAlignment="1">
      <alignment horizontal="left" vertical="center"/>
    </xf>
    <xf numFmtId="0" fontId="2" fillId="0" borderId="5" xfId="2" applyFont="1" applyBorder="1" applyAlignment="1">
      <alignment vertical="center"/>
    </xf>
    <xf numFmtId="0" fontId="2" fillId="2" borderId="62" xfId="0" applyFont="1" applyFill="1" applyBorder="1"/>
    <xf numFmtId="0" fontId="25" fillId="4" borderId="53" xfId="2" applyFont="1" applyFill="1" applyBorder="1" applyAlignment="1" applyProtection="1">
      <alignment horizontal="center" vertical="center"/>
      <protection locked="0"/>
    </xf>
    <xf numFmtId="166" fontId="9" fillId="3" borderId="58" xfId="2" applyNumberFormat="1" applyFont="1" applyFill="1" applyBorder="1" applyAlignment="1" applyProtection="1">
      <alignment horizontal="left" vertical="top" wrapText="1" indent="1"/>
      <protection hidden="1"/>
    </xf>
    <xf numFmtId="1" fontId="55" fillId="4" borderId="0" xfId="0" applyNumberFormat="1" applyFont="1" applyFill="1" applyAlignment="1" applyProtection="1">
      <alignment horizontal="left"/>
      <protection hidden="1"/>
    </xf>
    <xf numFmtId="1" fontId="55" fillId="4" borderId="0" xfId="0" applyNumberFormat="1" applyFont="1" applyFill="1" applyAlignment="1" applyProtection="1">
      <alignment horizontal="center"/>
      <protection hidden="1"/>
    </xf>
    <xf numFmtId="0" fontId="2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52" fillId="4" borderId="0" xfId="0" applyFont="1" applyFill="1" applyAlignment="1" applyProtection="1">
      <alignment vertical="top"/>
      <protection hidden="1"/>
    </xf>
    <xf numFmtId="1" fontId="14" fillId="4" borderId="82" xfId="2" applyNumberFormat="1" applyFont="1" applyFill="1" applyBorder="1" applyAlignment="1" applyProtection="1">
      <alignment horizontal="center" vertical="center"/>
      <protection locked="0"/>
    </xf>
    <xf numFmtId="0" fontId="74" fillId="3" borderId="74" xfId="0" applyFont="1" applyFill="1" applyBorder="1" applyAlignment="1">
      <alignment horizontal="left" vertical="center" wrapText="1"/>
    </xf>
    <xf numFmtId="49" fontId="18" fillId="3" borderId="0" xfId="2" applyNumberFormat="1" applyFont="1" applyFill="1" applyAlignment="1" applyProtection="1">
      <alignment horizontal="center" vertical="center" wrapText="1"/>
      <protection hidden="1"/>
    </xf>
    <xf numFmtId="0" fontId="25" fillId="4" borderId="63" xfId="2" applyFont="1" applyFill="1" applyBorder="1" applyAlignment="1" applyProtection="1">
      <alignment horizontal="center" vertical="center"/>
      <protection locked="0"/>
    </xf>
    <xf numFmtId="0" fontId="25" fillId="4" borderId="69" xfId="2" applyFont="1" applyFill="1" applyBorder="1" applyAlignment="1" applyProtection="1">
      <alignment horizontal="center" vertical="center"/>
      <protection locked="0"/>
    </xf>
    <xf numFmtId="1" fontId="2" fillId="4" borderId="0" xfId="0" applyNumberFormat="1" applyFont="1" applyFill="1"/>
    <xf numFmtId="0" fontId="38" fillId="3" borderId="0" xfId="0" quotePrefix="1" applyFont="1" applyFill="1" applyProtection="1">
      <protection hidden="1"/>
    </xf>
    <xf numFmtId="49" fontId="8" fillId="2" borderId="3" xfId="2" applyNumberFormat="1" applyFont="1" applyFill="1" applyBorder="1" applyAlignment="1">
      <alignment wrapText="1"/>
    </xf>
    <xf numFmtId="0" fontId="25" fillId="4" borderId="37" xfId="2" applyFont="1" applyFill="1" applyBorder="1" applyAlignment="1" applyProtection="1">
      <alignment vertical="center"/>
      <protection locked="0"/>
    </xf>
    <xf numFmtId="0" fontId="25" fillId="4" borderId="64" xfId="2" applyFont="1" applyFill="1" applyBorder="1" applyAlignment="1" applyProtection="1">
      <alignment vertical="center"/>
      <protection locked="0"/>
    </xf>
    <xf numFmtId="0" fontId="25" fillId="4" borderId="42" xfId="2" applyFont="1" applyFill="1" applyBorder="1" applyAlignment="1" applyProtection="1">
      <alignment vertical="center"/>
      <protection locked="0"/>
    </xf>
    <xf numFmtId="0" fontId="2" fillId="2" borderId="14" xfId="2" applyFont="1" applyFill="1" applyBorder="1" applyAlignment="1">
      <alignment vertical="center" wrapText="1"/>
    </xf>
    <xf numFmtId="0" fontId="52" fillId="4" borderId="0" xfId="0" quotePrefix="1" applyFont="1" applyFill="1" applyProtection="1">
      <protection hidden="1"/>
    </xf>
    <xf numFmtId="0" fontId="52" fillId="4" borderId="0" xfId="0" quotePrefix="1" applyFont="1" applyFill="1" applyAlignment="1" applyProtection="1">
      <alignment horizontal="left"/>
      <protection hidden="1"/>
    </xf>
    <xf numFmtId="0" fontId="0" fillId="6" borderId="27" xfId="0" applyFill="1" applyBorder="1" applyAlignment="1">
      <alignment vertical="top"/>
    </xf>
    <xf numFmtId="0" fontId="18" fillId="3" borderId="0" xfId="2" applyFont="1" applyFill="1" applyAlignment="1" applyProtection="1">
      <alignment vertical="center"/>
      <protection hidden="1"/>
    </xf>
    <xf numFmtId="3" fontId="25" fillId="4" borderId="89" xfId="2" applyNumberFormat="1" applyFont="1" applyFill="1" applyBorder="1" applyAlignment="1" applyProtection="1">
      <alignment horizontal="center" vertical="center"/>
      <protection locked="0"/>
    </xf>
    <xf numFmtId="167" fontId="8" fillId="4" borderId="90" xfId="2" applyNumberFormat="1" applyFont="1" applyFill="1" applyBorder="1" applyAlignment="1" applyProtection="1">
      <alignment horizontal="center" vertical="center"/>
      <protection locked="0"/>
    </xf>
    <xf numFmtId="167" fontId="8" fillId="4" borderId="91" xfId="2" applyNumberFormat="1" applyFont="1" applyFill="1" applyBorder="1" applyAlignment="1" applyProtection="1">
      <alignment horizontal="center" vertical="center"/>
      <protection locked="0"/>
    </xf>
    <xf numFmtId="49" fontId="9" fillId="6" borderId="94" xfId="2" applyNumberFormat="1" applyFont="1" applyFill="1" applyBorder="1" applyAlignment="1">
      <alignment horizontal="left" vertical="center"/>
    </xf>
    <xf numFmtId="2" fontId="52" fillId="4" borderId="0" xfId="0" applyNumberFormat="1" applyFont="1" applyFill="1" applyProtection="1">
      <protection hidden="1"/>
    </xf>
    <xf numFmtId="0" fontId="0" fillId="4" borderId="0" xfId="0" applyFill="1"/>
    <xf numFmtId="0" fontId="52" fillId="3" borderId="0" xfId="0" applyFont="1" applyFill="1"/>
    <xf numFmtId="2" fontId="52" fillId="3" borderId="0" xfId="0" applyNumberFormat="1" applyFont="1" applyFill="1" applyAlignment="1" applyProtection="1">
      <alignment horizontal="left"/>
      <protection hidden="1"/>
    </xf>
    <xf numFmtId="0" fontId="31" fillId="3" borderId="0" xfId="0" applyFont="1" applyFill="1" applyProtection="1">
      <protection hidden="1"/>
    </xf>
    <xf numFmtId="0" fontId="77" fillId="3" borderId="0" xfId="2" applyFont="1" applyFill="1" applyAlignment="1" applyProtection="1">
      <alignment vertical="center"/>
      <protection hidden="1"/>
    </xf>
    <xf numFmtId="2" fontId="53" fillId="4" borderId="0" xfId="0" applyNumberFormat="1" applyFont="1" applyFill="1" applyProtection="1">
      <protection hidden="1"/>
    </xf>
    <xf numFmtId="2" fontId="53" fillId="4" borderId="0" xfId="0" applyNumberFormat="1" applyFont="1" applyFill="1"/>
    <xf numFmtId="2" fontId="52" fillId="4" borderId="0" xfId="0" applyNumberFormat="1" applyFont="1" applyFill="1"/>
    <xf numFmtId="0" fontId="53" fillId="4" borderId="0" xfId="0" applyFont="1" applyFill="1"/>
    <xf numFmtId="0" fontId="25" fillId="4" borderId="70" xfId="2" applyFont="1" applyFill="1" applyBorder="1" applyAlignment="1" applyProtection="1">
      <alignment vertical="center"/>
      <protection locked="0"/>
    </xf>
    <xf numFmtId="0" fontId="25" fillId="4" borderId="72" xfId="2" applyFont="1" applyFill="1" applyBorder="1" applyAlignment="1" applyProtection="1">
      <alignment vertical="center"/>
      <protection locked="0"/>
    </xf>
    <xf numFmtId="0" fontId="25" fillId="4" borderId="51" xfId="2" applyFont="1" applyFill="1" applyBorder="1" applyAlignment="1" applyProtection="1">
      <alignment vertical="center"/>
      <protection locked="0"/>
    </xf>
    <xf numFmtId="0" fontId="78" fillId="3" borderId="0" xfId="0" applyFont="1" applyFill="1" applyProtection="1">
      <protection hidden="1"/>
    </xf>
    <xf numFmtId="1" fontId="70" fillId="0" borderId="101" xfId="2" applyNumberFormat="1" applyFont="1" applyBorder="1" applyAlignment="1" applyProtection="1">
      <alignment horizontal="center" vertical="center"/>
      <protection hidden="1"/>
    </xf>
    <xf numFmtId="0" fontId="70" fillId="0" borderId="69" xfId="2" applyFont="1" applyBorder="1" applyAlignment="1" applyProtection="1">
      <alignment horizontal="center" vertical="center"/>
      <protection hidden="1"/>
    </xf>
    <xf numFmtId="0" fontId="70" fillId="0" borderId="54" xfId="2" applyFont="1" applyBorder="1" applyAlignment="1" applyProtection="1">
      <alignment horizontal="center" vertical="center"/>
      <protection hidden="1"/>
    </xf>
    <xf numFmtId="0" fontId="8" fillId="0" borderId="63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/>
    </xf>
    <xf numFmtId="0" fontId="2" fillId="6" borderId="88" xfId="0" applyFont="1" applyFill="1" applyBorder="1" applyAlignment="1" applyProtection="1">
      <alignment vertical="center"/>
      <protection hidden="1"/>
    </xf>
    <xf numFmtId="0" fontId="2" fillId="6" borderId="87" xfId="0" applyFont="1" applyFill="1" applyBorder="1" applyAlignment="1" applyProtection="1">
      <alignment vertical="center"/>
      <protection hidden="1"/>
    </xf>
    <xf numFmtId="49" fontId="18" fillId="6" borderId="81" xfId="2" applyNumberFormat="1" applyFont="1" applyFill="1" applyBorder="1" applyAlignment="1" applyProtection="1">
      <alignment horizontal="left" vertical="center"/>
      <protection hidden="1"/>
    </xf>
    <xf numFmtId="49" fontId="18" fillId="6" borderId="79" xfId="2" applyNumberFormat="1" applyFont="1" applyFill="1" applyBorder="1" applyAlignment="1" applyProtection="1">
      <alignment vertical="center"/>
      <protection hidden="1"/>
    </xf>
    <xf numFmtId="49" fontId="18" fillId="6" borderId="0" xfId="2" applyNumberFormat="1" applyFont="1" applyFill="1" applyAlignment="1" applyProtection="1">
      <alignment vertical="center"/>
      <protection hidden="1"/>
    </xf>
    <xf numFmtId="0" fontId="2" fillId="6" borderId="0" xfId="0" applyFont="1" applyFill="1" applyAlignment="1" applyProtection="1">
      <alignment vertical="center"/>
      <protection hidden="1"/>
    </xf>
    <xf numFmtId="49" fontId="18" fillId="6" borderId="84" xfId="2" applyNumberFormat="1" applyFont="1" applyFill="1" applyBorder="1" applyAlignment="1" applyProtection="1">
      <alignment horizontal="center" vertical="center"/>
      <protection hidden="1"/>
    </xf>
    <xf numFmtId="49" fontId="18" fillId="6" borderId="0" xfId="2" applyNumberFormat="1" applyFont="1" applyFill="1" applyAlignment="1" applyProtection="1">
      <alignment horizontal="center" vertical="center"/>
      <protection hidden="1"/>
    </xf>
    <xf numFmtId="1" fontId="70" fillId="0" borderId="102" xfId="2" applyNumberFormat="1" applyFont="1" applyBorder="1" applyAlignment="1" applyProtection="1">
      <alignment horizontal="center" vertical="center"/>
      <protection hidden="1"/>
    </xf>
    <xf numFmtId="0" fontId="71" fillId="4" borderId="41" xfId="0" applyFont="1" applyFill="1" applyBorder="1" applyAlignment="1" applyProtection="1">
      <alignment horizontal="center" vertical="center"/>
      <protection locked="0"/>
    </xf>
    <xf numFmtId="0" fontId="71" fillId="4" borderId="52" xfId="0" applyFont="1" applyFill="1" applyBorder="1" applyAlignment="1" applyProtection="1">
      <alignment horizontal="center" vertical="center"/>
      <protection locked="0"/>
    </xf>
    <xf numFmtId="0" fontId="71" fillId="4" borderId="67" xfId="0" applyFont="1" applyFill="1" applyBorder="1" applyAlignment="1" applyProtection="1">
      <alignment horizontal="center" vertical="center"/>
      <protection locked="0"/>
    </xf>
    <xf numFmtId="0" fontId="71" fillId="4" borderId="68" xfId="0" applyFont="1" applyFill="1" applyBorder="1" applyAlignment="1" applyProtection="1">
      <alignment horizontal="center" vertical="center"/>
      <protection locked="0"/>
    </xf>
    <xf numFmtId="0" fontId="71" fillId="4" borderId="46" xfId="0" applyFont="1" applyFill="1" applyBorder="1" applyAlignment="1" applyProtection="1">
      <alignment horizontal="center" vertical="center"/>
      <protection locked="0"/>
    </xf>
    <xf numFmtId="0" fontId="71" fillId="4" borderId="55" xfId="0" applyFont="1" applyFill="1" applyBorder="1" applyAlignment="1" applyProtection="1">
      <alignment horizontal="center" vertical="center"/>
      <protection locked="0"/>
    </xf>
    <xf numFmtId="0" fontId="25" fillId="4" borderId="67" xfId="2" applyFont="1" applyFill="1" applyBorder="1" applyAlignment="1" applyProtection="1">
      <alignment horizontal="center" vertical="center"/>
      <protection locked="0"/>
    </xf>
    <xf numFmtId="1" fontId="70" fillId="4" borderId="101" xfId="2" applyNumberFormat="1" applyFont="1" applyFill="1" applyBorder="1" applyAlignment="1" applyProtection="1">
      <alignment horizontal="center" vertical="center"/>
      <protection locked="0" hidden="1"/>
    </xf>
    <xf numFmtId="0" fontId="25" fillId="4" borderId="46" xfId="2" applyFont="1" applyFill="1" applyBorder="1" applyAlignment="1" applyProtection="1">
      <alignment horizontal="center" vertical="center"/>
      <protection locked="0"/>
    </xf>
    <xf numFmtId="1" fontId="70" fillId="4" borderId="102" xfId="2" applyNumberFormat="1" applyFont="1" applyFill="1" applyBorder="1" applyAlignment="1" applyProtection="1">
      <alignment horizontal="center" vertical="center"/>
      <protection locked="0" hidden="1"/>
    </xf>
    <xf numFmtId="0" fontId="0" fillId="8" borderId="0" xfId="0" applyFill="1" applyAlignment="1">
      <alignment horizontal="center"/>
    </xf>
    <xf numFmtId="0" fontId="79" fillId="6" borderId="0" xfId="4" applyFill="1" applyAlignment="1">
      <alignment horizontal="left" vertical="center"/>
    </xf>
    <xf numFmtId="167" fontId="8" fillId="4" borderId="64" xfId="2" applyNumberFormat="1" applyFont="1" applyFill="1" applyBorder="1" applyAlignment="1" applyProtection="1">
      <alignment horizontal="center" vertical="center"/>
      <protection locked="0"/>
    </xf>
    <xf numFmtId="167" fontId="8" fillId="4" borderId="9" xfId="2" applyNumberFormat="1" applyFont="1" applyFill="1" applyBorder="1" applyAlignment="1" applyProtection="1">
      <alignment horizontal="center" vertical="center"/>
      <protection locked="0"/>
    </xf>
    <xf numFmtId="167" fontId="8" fillId="4" borderId="60" xfId="2" applyNumberFormat="1" applyFont="1" applyFill="1" applyBorder="1" applyAlignment="1" applyProtection="1">
      <alignment horizontal="center" vertical="center"/>
      <protection locked="0"/>
    </xf>
    <xf numFmtId="1" fontId="25" fillId="4" borderId="64" xfId="0" applyNumberFormat="1" applyFont="1" applyFill="1" applyBorder="1" applyAlignment="1" applyProtection="1">
      <alignment horizontal="left" vertical="center"/>
      <protection locked="0" hidden="1"/>
    </xf>
    <xf numFmtId="1" fontId="25" fillId="4" borderId="60" xfId="0" applyNumberFormat="1" applyFont="1" applyFill="1" applyBorder="1" applyAlignment="1" applyProtection="1">
      <alignment horizontal="left" vertical="center"/>
      <protection locked="0" hidden="1"/>
    </xf>
    <xf numFmtId="0" fontId="76" fillId="2" borderId="3" xfId="2" applyFont="1" applyFill="1" applyBorder="1" applyAlignment="1">
      <alignment horizontal="left" wrapText="1"/>
    </xf>
    <xf numFmtId="0" fontId="2" fillId="2" borderId="73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0" fontId="2" fillId="2" borderId="74" xfId="2" applyFont="1" applyFill="1" applyBorder="1" applyAlignment="1">
      <alignment horizontal="center" vertical="center"/>
    </xf>
    <xf numFmtId="1" fontId="25" fillId="4" borderId="37" xfId="0" applyNumberFormat="1" applyFont="1" applyFill="1" applyBorder="1" applyAlignment="1" applyProtection="1">
      <alignment horizontal="left" vertical="center"/>
      <protection locked="0" hidden="1"/>
    </xf>
    <xf numFmtId="1" fontId="25" fillId="4" borderId="40" xfId="0" applyNumberFormat="1" applyFont="1" applyFill="1" applyBorder="1" applyAlignment="1" applyProtection="1">
      <alignment horizontal="left" vertical="center"/>
      <protection locked="0" hidden="1"/>
    </xf>
    <xf numFmtId="0" fontId="9" fillId="2" borderId="8" xfId="2" applyFont="1" applyFill="1" applyBorder="1" applyAlignment="1">
      <alignment horizontal="center" vertical="center" textRotation="90"/>
    </xf>
    <xf numFmtId="0" fontId="9" fillId="2" borderId="92" xfId="2" applyFont="1" applyFill="1" applyBorder="1" applyAlignment="1">
      <alignment horizontal="center" vertical="center" textRotation="90"/>
    </xf>
    <xf numFmtId="0" fontId="9" fillId="2" borderId="93" xfId="2" applyFont="1" applyFill="1" applyBorder="1" applyAlignment="1">
      <alignment horizontal="center" vertical="center" textRotation="90"/>
    </xf>
    <xf numFmtId="0" fontId="9" fillId="6" borderId="1" xfId="2" applyFont="1" applyFill="1" applyBorder="1" applyAlignment="1" applyProtection="1">
      <alignment horizontal="center"/>
      <protection hidden="1"/>
    </xf>
    <xf numFmtId="0" fontId="9" fillId="6" borderId="7" xfId="2" applyFont="1" applyFill="1" applyBorder="1" applyAlignment="1" applyProtection="1">
      <alignment horizontal="center"/>
      <protection hidden="1"/>
    </xf>
    <xf numFmtId="0" fontId="9" fillId="6" borderId="14" xfId="2" applyFont="1" applyFill="1" applyBorder="1" applyAlignment="1" applyProtection="1">
      <alignment horizontal="center" vertical="center"/>
      <protection hidden="1"/>
    </xf>
    <xf numFmtId="0" fontId="9" fillId="6" borderId="17" xfId="2" applyFont="1" applyFill="1" applyBorder="1" applyAlignment="1" applyProtection="1">
      <alignment horizontal="center" vertical="center"/>
      <protection hidden="1"/>
    </xf>
    <xf numFmtId="0" fontId="18" fillId="6" borderId="2" xfId="2" applyFont="1" applyFill="1" applyBorder="1" applyAlignment="1" applyProtection="1">
      <alignment horizontal="center" vertical="center"/>
      <protection hidden="1"/>
    </xf>
    <xf numFmtId="0" fontId="18" fillId="6" borderId="26" xfId="2" applyFont="1" applyFill="1" applyBorder="1" applyAlignment="1" applyProtection="1">
      <alignment horizontal="center" vertical="center"/>
      <protection hidden="1"/>
    </xf>
    <xf numFmtId="0" fontId="15" fillId="3" borderId="58" xfId="2" applyFont="1" applyFill="1" applyBorder="1" applyAlignment="1" applyProtection="1">
      <alignment horizontal="left" vertical="center"/>
      <protection hidden="1"/>
    </xf>
    <xf numFmtId="0" fontId="15" fillId="3" borderId="0" xfId="2" applyFont="1" applyFill="1" applyAlignment="1" applyProtection="1">
      <alignment horizontal="left" vertical="center"/>
      <protection hidden="1"/>
    </xf>
    <xf numFmtId="49" fontId="2" fillId="4" borderId="0" xfId="2" applyNumberFormat="1" applyFont="1" applyFill="1" applyAlignment="1" applyProtection="1">
      <alignment horizontal="center" vertical="center" wrapText="1"/>
      <protection hidden="1"/>
    </xf>
    <xf numFmtId="0" fontId="2" fillId="0" borderId="4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170" fontId="0" fillId="4" borderId="3" xfId="0" applyNumberFormat="1" applyFill="1" applyBorder="1" applyAlignment="1" applyProtection="1">
      <alignment horizontal="center"/>
      <protection locked="0"/>
    </xf>
    <xf numFmtId="170" fontId="0" fillId="4" borderId="86" xfId="0" applyNumberFormat="1" applyFill="1" applyBorder="1" applyAlignment="1" applyProtection="1">
      <alignment horizontal="center"/>
      <protection locked="0"/>
    </xf>
    <xf numFmtId="170" fontId="2" fillId="4" borderId="79" xfId="0" applyNumberFormat="1" applyFont="1" applyFill="1" applyBorder="1" applyAlignment="1" applyProtection="1">
      <alignment horizontal="left" vertical="center"/>
      <protection locked="0"/>
    </xf>
    <xf numFmtId="49" fontId="2" fillId="4" borderId="100" xfId="2" applyNumberFormat="1" applyFont="1" applyFill="1" applyBorder="1" applyAlignment="1" applyProtection="1">
      <alignment horizontal="left" vertical="center"/>
      <protection locked="0"/>
    </xf>
    <xf numFmtId="0" fontId="2" fillId="2" borderId="8" xfId="2" applyFont="1" applyFill="1" applyBorder="1" applyAlignment="1">
      <alignment horizontal="center" textRotation="90"/>
    </xf>
    <xf numFmtId="0" fontId="2" fillId="2" borderId="92" xfId="2" applyFont="1" applyFill="1" applyBorder="1" applyAlignment="1">
      <alignment horizontal="center" textRotation="90"/>
    </xf>
    <xf numFmtId="0" fontId="25" fillId="4" borderId="37" xfId="2" applyFont="1" applyFill="1" applyBorder="1" applyAlignment="1" applyProtection="1">
      <alignment horizontal="left" vertical="center"/>
      <protection locked="0"/>
    </xf>
    <xf numFmtId="0" fontId="25" fillId="4" borderId="56" xfId="2" applyFont="1" applyFill="1" applyBorder="1" applyAlignment="1" applyProtection="1">
      <alignment horizontal="left" vertical="center"/>
      <protection locked="0"/>
    </xf>
    <xf numFmtId="0" fontId="25" fillId="4" borderId="64" xfId="2" applyFont="1" applyFill="1" applyBorder="1" applyAlignment="1" applyProtection="1">
      <alignment horizontal="left" vertical="center"/>
      <protection locked="0"/>
    </xf>
    <xf numFmtId="0" fontId="25" fillId="4" borderId="9" xfId="2" applyFont="1" applyFill="1" applyBorder="1" applyAlignment="1" applyProtection="1">
      <alignment horizontal="left" vertical="center"/>
      <protection locked="0"/>
    </xf>
    <xf numFmtId="0" fontId="9" fillId="2" borderId="36" xfId="2" applyFont="1" applyFill="1" applyBorder="1" applyAlignment="1">
      <alignment horizontal="center" vertical="center" textRotation="90"/>
    </xf>
    <xf numFmtId="0" fontId="9" fillId="2" borderId="15" xfId="2" applyFont="1" applyFill="1" applyBorder="1" applyAlignment="1">
      <alignment horizontal="center" vertical="center" textRotation="90"/>
    </xf>
    <xf numFmtId="0" fontId="9" fillId="2" borderId="21" xfId="2" applyFont="1" applyFill="1" applyBorder="1" applyAlignment="1">
      <alignment horizontal="center" vertical="center" textRotation="90"/>
    </xf>
    <xf numFmtId="0" fontId="66" fillId="2" borderId="0" xfId="2" applyFont="1" applyFill="1" applyAlignment="1">
      <alignment horizontal="right"/>
    </xf>
    <xf numFmtId="49" fontId="2" fillId="4" borderId="95" xfId="2" applyNumberFormat="1" applyFont="1" applyFill="1" applyBorder="1" applyAlignment="1" applyProtection="1">
      <alignment horizontal="left" vertical="center"/>
      <protection locked="0"/>
    </xf>
    <xf numFmtId="49" fontId="2" fillId="4" borderId="97" xfId="2" applyNumberFormat="1" applyFont="1" applyFill="1" applyBorder="1" applyAlignment="1" applyProtection="1">
      <alignment horizontal="left" vertical="center"/>
      <protection locked="0"/>
    </xf>
    <xf numFmtId="49" fontId="2" fillId="4" borderId="96" xfId="2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top" wrapText="1"/>
    </xf>
    <xf numFmtId="0" fontId="25" fillId="4" borderId="60" xfId="2" applyFont="1" applyFill="1" applyBorder="1" applyAlignment="1" applyProtection="1">
      <alignment horizontal="left" vertical="center"/>
      <protection locked="0"/>
    </xf>
    <xf numFmtId="49" fontId="2" fillId="4" borderId="99" xfId="2" applyNumberFormat="1" applyFont="1" applyFill="1" applyBorder="1" applyAlignment="1" applyProtection="1">
      <alignment horizontal="left" vertical="center"/>
      <protection locked="0"/>
    </xf>
    <xf numFmtId="49" fontId="2" fillId="4" borderId="98" xfId="2" applyNumberFormat="1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top" wrapText="1"/>
    </xf>
    <xf numFmtId="0" fontId="2" fillId="0" borderId="28" xfId="2" applyFont="1" applyBorder="1" applyAlignment="1">
      <alignment horizontal="left" vertical="center"/>
    </xf>
    <xf numFmtId="166" fontId="8" fillId="4" borderId="42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57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45" xfId="2" applyNumberFormat="1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/>
    <xf numFmtId="2" fontId="8" fillId="4" borderId="42" xfId="2" applyNumberFormat="1" applyFont="1" applyFill="1" applyBorder="1" applyAlignment="1" applyProtection="1">
      <alignment horizontal="left" vertical="center"/>
      <protection locked="0"/>
    </xf>
    <xf numFmtId="2" fontId="8" fillId="4" borderId="57" xfId="2" applyNumberFormat="1" applyFont="1" applyFill="1" applyBorder="1" applyAlignment="1" applyProtection="1">
      <alignment horizontal="left" vertical="center"/>
      <protection locked="0"/>
    </xf>
    <xf numFmtId="2" fontId="8" fillId="4" borderId="45" xfId="2" applyNumberFormat="1" applyFont="1" applyFill="1" applyBorder="1" applyAlignment="1" applyProtection="1">
      <alignment horizontal="left" vertical="center"/>
      <protection locked="0"/>
    </xf>
    <xf numFmtId="0" fontId="25" fillId="4" borderId="42" xfId="2" applyFont="1" applyFill="1" applyBorder="1" applyAlignment="1" applyProtection="1">
      <alignment horizontal="left" vertical="center"/>
      <protection locked="0"/>
    </xf>
    <xf numFmtId="0" fontId="25" fillId="4" borderId="57" xfId="2" applyFont="1" applyFill="1" applyBorder="1" applyAlignment="1" applyProtection="1">
      <alignment horizontal="left" vertical="center"/>
      <protection locked="0"/>
    </xf>
    <xf numFmtId="2" fontId="8" fillId="4" borderId="37" xfId="2" applyNumberFormat="1" applyFont="1" applyFill="1" applyBorder="1" applyAlignment="1" applyProtection="1">
      <alignment horizontal="left" vertical="center"/>
      <protection locked="0"/>
    </xf>
    <xf numFmtId="2" fontId="8" fillId="4" borderId="56" xfId="2" applyNumberFormat="1" applyFont="1" applyFill="1" applyBorder="1" applyAlignment="1" applyProtection="1">
      <alignment horizontal="left" vertical="center"/>
      <protection locked="0"/>
    </xf>
    <xf numFmtId="2" fontId="8" fillId="4" borderId="40" xfId="2" applyNumberFormat="1" applyFont="1" applyFill="1" applyBorder="1" applyAlignment="1" applyProtection="1">
      <alignment horizontal="left" vertical="center"/>
      <protection locked="0"/>
    </xf>
    <xf numFmtId="2" fontId="8" fillId="4" borderId="64" xfId="2" applyNumberFormat="1" applyFont="1" applyFill="1" applyBorder="1" applyAlignment="1" applyProtection="1">
      <alignment horizontal="left" vertical="center"/>
      <protection locked="0"/>
    </xf>
    <xf numFmtId="2" fontId="8" fillId="4" borderId="9" xfId="2" applyNumberFormat="1" applyFont="1" applyFill="1" applyBorder="1" applyAlignment="1" applyProtection="1">
      <alignment horizontal="left" vertical="center"/>
      <protection locked="0"/>
    </xf>
    <xf numFmtId="2" fontId="8" fillId="4" borderId="60" xfId="2" applyNumberFormat="1" applyFont="1" applyFill="1" applyBorder="1" applyAlignment="1" applyProtection="1">
      <alignment horizontal="left" vertical="center"/>
      <protection locked="0"/>
    </xf>
    <xf numFmtId="0" fontId="8" fillId="6" borderId="92" xfId="0" applyFont="1" applyFill="1" applyBorder="1" applyAlignment="1">
      <alignment horizontal="center" textRotation="90" wrapText="1"/>
    </xf>
    <xf numFmtId="0" fontId="52" fillId="4" borderId="0" xfId="0" applyFont="1" applyFill="1" applyProtection="1">
      <protection hidden="1"/>
    </xf>
    <xf numFmtId="0" fontId="9" fillId="2" borderId="0" xfId="0" applyFont="1" applyFill="1" applyAlignment="1">
      <alignment horizontal="center"/>
    </xf>
    <xf numFmtId="167" fontId="8" fillId="4" borderId="37" xfId="2" applyNumberFormat="1" applyFont="1" applyFill="1" applyBorder="1" applyAlignment="1" applyProtection="1">
      <alignment horizontal="center" vertical="center"/>
      <protection locked="0"/>
    </xf>
    <xf numFmtId="167" fontId="8" fillId="4" borderId="56" xfId="2" applyNumberFormat="1" applyFont="1" applyFill="1" applyBorder="1" applyAlignment="1" applyProtection="1">
      <alignment horizontal="center" vertical="center"/>
      <protection locked="0"/>
    </xf>
    <xf numFmtId="167" fontId="8" fillId="4" borderId="40" xfId="2" applyNumberFormat="1" applyFont="1" applyFill="1" applyBorder="1" applyAlignment="1" applyProtection="1">
      <alignment horizontal="center" vertical="center"/>
      <protection locked="0"/>
    </xf>
    <xf numFmtId="166" fontId="9" fillId="3" borderId="58" xfId="2" applyNumberFormat="1" applyFont="1" applyFill="1" applyBorder="1" applyAlignment="1" applyProtection="1">
      <alignment horizontal="left" vertical="top" wrapText="1" indent="1"/>
      <protection hidden="1"/>
    </xf>
    <xf numFmtId="168" fontId="8" fillId="2" borderId="0" xfId="2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8" fillId="3" borderId="1" xfId="3" applyNumberFormat="1" applyFont="1" applyFill="1" applyBorder="1" applyAlignment="1" applyProtection="1">
      <alignment vertical="center" wrapText="1"/>
      <protection hidden="1"/>
    </xf>
    <xf numFmtId="0" fontId="8" fillId="3" borderId="6" xfId="3" applyNumberFormat="1" applyFont="1" applyFill="1" applyBorder="1" applyAlignment="1" applyProtection="1">
      <alignment vertical="center" wrapText="1"/>
      <protection hidden="1"/>
    </xf>
    <xf numFmtId="0" fontId="8" fillId="3" borderId="7" xfId="3" applyNumberFormat="1" applyFont="1" applyFill="1" applyBorder="1" applyAlignment="1" applyProtection="1">
      <alignment vertical="center" wrapText="1"/>
      <protection hidden="1"/>
    </xf>
    <xf numFmtId="0" fontId="8" fillId="3" borderId="14" xfId="3" applyNumberFormat="1" applyFont="1" applyFill="1" applyBorder="1" applyAlignment="1" applyProtection="1">
      <alignment vertical="center" wrapText="1"/>
      <protection hidden="1"/>
    </xf>
    <xf numFmtId="0" fontId="8" fillId="3" borderId="0" xfId="3" applyNumberFormat="1" applyFont="1" applyFill="1" applyBorder="1" applyAlignment="1" applyProtection="1">
      <alignment vertical="center" wrapText="1"/>
      <protection hidden="1"/>
    </xf>
    <xf numFmtId="0" fontId="8" fillId="3" borderId="17" xfId="3" applyNumberFormat="1" applyFont="1" applyFill="1" applyBorder="1" applyAlignment="1" applyProtection="1">
      <alignment vertical="center" wrapText="1"/>
      <protection hidden="1"/>
    </xf>
    <xf numFmtId="0" fontId="8" fillId="3" borderId="2" xfId="3" applyNumberFormat="1" applyFont="1" applyFill="1" applyBorder="1" applyAlignment="1" applyProtection="1">
      <alignment vertical="center" wrapText="1"/>
      <protection hidden="1"/>
    </xf>
    <xf numFmtId="0" fontId="8" fillId="3" borderId="3" xfId="3" applyNumberFormat="1" applyFont="1" applyFill="1" applyBorder="1" applyAlignment="1" applyProtection="1">
      <alignment vertical="center" wrapText="1"/>
      <protection hidden="1"/>
    </xf>
    <xf numFmtId="0" fontId="8" fillId="3" borderId="26" xfId="3" applyNumberFormat="1" applyFont="1" applyFill="1" applyBorder="1" applyAlignment="1" applyProtection="1">
      <alignment vertical="center" wrapText="1"/>
      <protection hidden="1"/>
    </xf>
    <xf numFmtId="0" fontId="9" fillId="2" borderId="6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166" fontId="8" fillId="4" borderId="37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56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40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64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9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60" xfId="2" applyNumberFormat="1" applyFont="1" applyFill="1" applyBorder="1" applyAlignment="1" applyProtection="1">
      <alignment horizontal="left" vertical="center" wrapText="1"/>
      <protection locked="0"/>
    </xf>
    <xf numFmtId="0" fontId="75" fillId="7" borderId="0" xfId="2" applyFont="1" applyFill="1" applyAlignment="1" applyProtection="1">
      <alignment horizontal="center" vertical="center" wrapText="1"/>
      <protection hidden="1"/>
    </xf>
    <xf numFmtId="49" fontId="2" fillId="7" borderId="0" xfId="2" applyNumberFormat="1" applyFont="1" applyFill="1" applyAlignment="1" applyProtection="1">
      <alignment horizontal="center" vertical="center" wrapText="1"/>
      <protection hidden="1"/>
    </xf>
    <xf numFmtId="0" fontId="18" fillId="3" borderId="58" xfId="2" applyFont="1" applyFill="1" applyBorder="1" applyAlignment="1" applyProtection="1">
      <alignment horizontal="left" vertical="center" wrapText="1"/>
      <protection hidden="1"/>
    </xf>
    <xf numFmtId="0" fontId="18" fillId="3" borderId="0" xfId="2" applyFont="1" applyFill="1" applyAlignment="1" applyProtection="1">
      <alignment horizontal="left" vertical="center" wrapText="1"/>
      <protection hidden="1"/>
    </xf>
    <xf numFmtId="49" fontId="9" fillId="2" borderId="59" xfId="2" applyNumberFormat="1" applyFont="1" applyFill="1" applyBorder="1" applyAlignment="1">
      <alignment horizontal="center" wrapText="1"/>
    </xf>
    <xf numFmtId="49" fontId="9" fillId="2" borderId="59" xfId="2" applyNumberFormat="1" applyFont="1" applyFill="1" applyBorder="1" applyAlignment="1">
      <alignment horizontal="center" vertical="center" wrapText="1"/>
    </xf>
    <xf numFmtId="49" fontId="2" fillId="4" borderId="79" xfId="2" applyNumberFormat="1" applyFont="1" applyFill="1" applyBorder="1" applyAlignment="1" applyProtection="1">
      <alignment horizontal="center" vertical="center"/>
      <protection locked="0"/>
    </xf>
    <xf numFmtId="49" fontId="2" fillId="4" borderId="83" xfId="2" applyNumberFormat="1" applyFont="1" applyFill="1" applyBorder="1" applyAlignment="1" applyProtection="1">
      <alignment horizontal="center" vertical="center"/>
      <protection locked="0"/>
    </xf>
    <xf numFmtId="49" fontId="18" fillId="6" borderId="88" xfId="2" applyNumberFormat="1" applyFont="1" applyFill="1" applyBorder="1" applyAlignment="1" applyProtection="1">
      <alignment vertical="center"/>
      <protection hidden="1"/>
    </xf>
    <xf numFmtId="0" fontId="0" fillId="0" borderId="88" xfId="0" applyBorder="1" applyProtection="1">
      <protection hidden="1"/>
    </xf>
    <xf numFmtId="0" fontId="73" fillId="4" borderId="3" xfId="0" applyFont="1" applyFill="1" applyBorder="1" applyAlignment="1" applyProtection="1">
      <alignment horizontal="center"/>
      <protection locked="0"/>
    </xf>
    <xf numFmtId="0" fontId="73" fillId="4" borderId="86" xfId="0" applyFont="1" applyFill="1" applyBorder="1" applyAlignment="1" applyProtection="1">
      <alignment horizontal="center"/>
      <protection locked="0"/>
    </xf>
    <xf numFmtId="167" fontId="8" fillId="4" borderId="42" xfId="2" applyNumberFormat="1" applyFont="1" applyFill="1" applyBorder="1" applyAlignment="1" applyProtection="1">
      <alignment horizontal="center" vertical="center"/>
      <protection locked="0"/>
    </xf>
    <xf numFmtId="167" fontId="8" fillId="4" borderId="57" xfId="2" applyNumberFormat="1" applyFont="1" applyFill="1" applyBorder="1" applyAlignment="1" applyProtection="1">
      <alignment horizontal="center" vertical="center"/>
      <protection locked="0"/>
    </xf>
    <xf numFmtId="167" fontId="8" fillId="4" borderId="45" xfId="2" applyNumberFormat="1" applyFont="1" applyFill="1" applyBorder="1" applyAlignment="1" applyProtection="1">
      <alignment horizontal="center" vertical="center"/>
      <protection locked="0"/>
    </xf>
    <xf numFmtId="0" fontId="25" fillId="4" borderId="45" xfId="2" applyFont="1" applyFill="1" applyBorder="1" applyAlignment="1" applyProtection="1">
      <alignment horizontal="left" vertical="center"/>
      <protection locked="0"/>
    </xf>
    <xf numFmtId="1" fontId="25" fillId="4" borderId="42" xfId="0" applyNumberFormat="1" applyFont="1" applyFill="1" applyBorder="1" applyAlignment="1" applyProtection="1">
      <alignment horizontal="left" vertical="center"/>
      <protection locked="0" hidden="1"/>
    </xf>
    <xf numFmtId="1" fontId="25" fillId="4" borderId="45" xfId="0" applyNumberFormat="1" applyFont="1" applyFill="1" applyBorder="1" applyAlignment="1" applyProtection="1">
      <alignment horizontal="left" vertical="center"/>
      <protection locked="0" hidden="1"/>
    </xf>
  </cellXfs>
  <cellStyles count="5">
    <cellStyle name="Lien hypertexte" xfId="4" builtinId="8"/>
    <cellStyle name="Milliers" xfId="1" builtinId="3"/>
    <cellStyle name="Monétaire" xfId="3" builtinId="4"/>
    <cellStyle name="Normal" xfId="0" builtinId="0"/>
    <cellStyle name="Standard_Tabelle1" xfId="2" xr:uid="{00000000-0005-0000-0000-000003000000}"/>
  </cellStyles>
  <dxfs count="28">
    <dxf>
      <font>
        <strike/>
        <color rgb="FFFF0000"/>
      </font>
      <fill>
        <patternFill>
          <bgColor theme="9" tint="0.59996337778862885"/>
        </patternFill>
      </fill>
    </dxf>
    <dxf>
      <font>
        <b val="0"/>
        <i/>
        <color indexed="10"/>
      </font>
      <fill>
        <patternFill>
          <bgColor indexed="47"/>
        </patternFill>
      </fill>
    </dxf>
    <dxf>
      <font>
        <strike/>
        <color rgb="FFFF0000"/>
      </font>
      <fill>
        <patternFill>
          <fgColor theme="0"/>
          <bgColor theme="9" tint="0.59996337778862885"/>
        </patternFill>
      </fill>
    </dxf>
    <dxf>
      <font>
        <color theme="1"/>
      </font>
      <fill>
        <gradientFill degree="90">
          <stop position="0">
            <color theme="0"/>
          </stop>
          <stop position="1">
            <color rgb="FFFFFF66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rgb="FFFFC000"/>
        </patternFill>
      </fill>
    </dxf>
    <dxf>
      <font>
        <b val="0"/>
        <i/>
        <strike/>
        <color rgb="FFFF0000"/>
      </font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numFmt numFmtId="171" formatCode="&quot; - c &quot;0"/>
    </dxf>
    <dxf>
      <font>
        <b val="0"/>
        <i/>
        <strike/>
        <color rgb="FFFF0000"/>
      </font>
      <fill>
        <patternFill patternType="solid">
          <bgColor theme="9" tint="0.59996337778862885"/>
        </patternFill>
      </fill>
    </dxf>
    <dxf>
      <font>
        <u val="none"/>
      </font>
      <numFmt numFmtId="0" formatCode="General"/>
    </dxf>
    <dxf>
      <font>
        <strike/>
        <color rgb="FFFF0000"/>
      </font>
      <fill>
        <patternFill>
          <bgColor theme="9" tint="0.59996337778862885"/>
        </patternFill>
      </fill>
    </dxf>
    <dxf>
      <font>
        <strike/>
        <color rgb="FFFF0000"/>
      </font>
      <fill>
        <patternFill>
          <bgColor theme="9" tint="0.39994506668294322"/>
        </patternFill>
      </fill>
    </dxf>
    <dxf>
      <font>
        <strike/>
        <color rgb="FFFF000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auto="1"/>
      </font>
      <fill>
        <patternFill>
          <bgColor theme="0" tint="-4.9989318521683403E-2"/>
        </patternFill>
      </fill>
    </dxf>
    <dxf>
      <font>
        <b val="0"/>
        <i/>
        <strike val="0"/>
        <color indexed="10"/>
      </font>
      <fill>
        <patternFill>
          <bgColor indexed="47"/>
        </patternFill>
      </fill>
    </dxf>
    <dxf>
      <fill>
        <patternFill>
          <bgColor theme="9" tint="0.59996337778862885"/>
        </patternFill>
      </fill>
    </dxf>
    <dxf>
      <font>
        <strike/>
        <color rgb="FFFF0000"/>
      </font>
      <fill>
        <patternFill>
          <fgColor theme="0"/>
          <bgColor theme="9" tint="0.59996337778862885"/>
        </patternFill>
      </fill>
    </dxf>
    <dxf>
      <font>
        <strike/>
        <color rgb="FFFF0000"/>
      </font>
      <fill>
        <patternFill>
          <fgColor theme="0"/>
          <bgColor theme="9" tint="0.59996337778862885"/>
        </patternFill>
      </fill>
    </dxf>
    <dxf>
      <font>
        <b val="0"/>
        <i/>
        <strike/>
        <color indexed="10"/>
      </font>
      <fill>
        <patternFill>
          <bgColor indexed="47"/>
        </patternFill>
      </fill>
    </dxf>
    <dxf>
      <font>
        <strike val="0"/>
        <color auto="1"/>
      </font>
    </dxf>
    <dxf>
      <font>
        <color theme="0"/>
      </font>
    </dxf>
    <dxf>
      <font>
        <b/>
        <i val="0"/>
      </font>
    </dxf>
    <dxf>
      <font>
        <b val="0"/>
        <i/>
        <color indexed="10"/>
      </font>
      <fill>
        <patternFill>
          <bgColor indexed="47"/>
        </patternFill>
      </fill>
    </dxf>
    <dxf>
      <font>
        <b val="0"/>
        <i/>
        <strike/>
        <color indexed="10"/>
      </font>
    </dxf>
    <dxf>
      <font>
        <b val="0"/>
        <i/>
        <color indexed="10"/>
      </font>
    </dxf>
  </dxfs>
  <tableStyles count="0" defaultTableStyle="TableStyleMedium9" defaultPivotStyle="PivotStyleLight16"/>
  <colors>
    <mruColors>
      <color rgb="FFFFFF66"/>
      <color rgb="FFFFFF99"/>
      <color rgb="FFEAEAEA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15</xdr:row>
      <xdr:rowOff>276225</xdr:rowOff>
    </xdr:from>
    <xdr:to>
      <xdr:col>25</xdr:col>
      <xdr:colOff>1190625</xdr:colOff>
      <xdr:row>21</xdr:row>
      <xdr:rowOff>169334</xdr:rowOff>
    </xdr:to>
    <xdr:grpSp>
      <xdr:nvGrpSpPr>
        <xdr:cNvPr id="1036" name="Group 26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GrpSpPr>
          <a:grpSpLocks/>
        </xdr:cNvGrpSpPr>
      </xdr:nvGrpSpPr>
      <xdr:grpSpPr bwMode="auto">
        <a:xfrm>
          <a:off x="10353675" y="3619500"/>
          <a:ext cx="3867150" cy="1198034"/>
          <a:chOff x="247" y="631"/>
          <a:chExt cx="353" cy="152"/>
        </a:xfrm>
      </xdr:grpSpPr>
      <xdr:sp macro="" textlink="">
        <xdr:nvSpPr>
          <xdr:cNvPr id="1037" name="Text Box 27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" y="652"/>
            <a:ext cx="6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038" name="Picture 28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" y="631"/>
            <a:ext cx="353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53" name="Text Box 29">
            <a:extLst>
              <a:ext uri="{FF2B5EF4-FFF2-40B4-BE49-F238E27FC236}">
                <a16:creationId xmlns:a16="http://schemas.microsoft.com/office/drawing/2014/main" id="{00000000-0008-0000-0000-00001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4" y="701"/>
            <a:ext cx="24" cy="1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27432" rIns="0" bIns="0" anchor="t" upright="1"/>
          <a:lstStyle/>
          <a:p>
            <a:pPr algn="ctr" rtl="0">
              <a:defRPr sz="1000"/>
            </a:pPr>
            <a:r>
              <a:rPr lang="de-CH" sz="1200" b="0" i="0" strike="noStrike">
                <a:solidFill>
                  <a:srgbClr val="C00000"/>
                </a:solidFill>
                <a:latin typeface="KL Bliss Regular"/>
              </a:rPr>
              <a:t>H</a:t>
            </a:r>
          </a:p>
        </xdr:txBody>
      </xdr:sp>
    </xdr:grpSp>
    <xdr:clientData/>
  </xdr:twoCellAnchor>
  <xdr:twoCellAnchor editAs="oneCell">
    <xdr:from>
      <xdr:col>21</xdr:col>
      <xdr:colOff>561975</xdr:colOff>
      <xdr:row>25</xdr:row>
      <xdr:rowOff>115008</xdr:rowOff>
    </xdr:from>
    <xdr:to>
      <xdr:col>25</xdr:col>
      <xdr:colOff>1390650</xdr:colOff>
      <xdr:row>31</xdr:row>
      <xdr:rowOff>133158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0125075" y="5534733"/>
          <a:ext cx="4086225" cy="1218300"/>
        </a:xfrm>
        <a:prstGeom prst="rect">
          <a:avLst/>
        </a:prstGeom>
      </xdr:spPr>
    </xdr:pic>
    <xdr:clientData/>
  </xdr:twoCellAnchor>
  <xdr:twoCellAnchor>
    <xdr:from>
      <xdr:col>18</xdr:col>
      <xdr:colOff>57149</xdr:colOff>
      <xdr:row>13</xdr:row>
      <xdr:rowOff>142873</xdr:rowOff>
    </xdr:from>
    <xdr:to>
      <xdr:col>21</xdr:col>
      <xdr:colOff>428625</xdr:colOff>
      <xdr:row>37</xdr:row>
      <xdr:rowOff>66675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489FAA6-9F34-4780-A861-3841C6A207C9}"/>
            </a:ext>
          </a:extLst>
        </xdr:cNvPr>
        <xdr:cNvSpPr txBox="1"/>
      </xdr:nvSpPr>
      <xdr:spPr>
        <a:xfrm>
          <a:off x="6638924" y="2933698"/>
          <a:ext cx="3476626" cy="5133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Neu: 9/2020:</a:t>
          </a:r>
        </a:p>
        <a:p>
          <a:endParaRPr lang="de-CH" sz="1100"/>
        </a:p>
        <a:p>
          <a:r>
            <a:rPr lang="de-CH" sz="1100" b="1"/>
            <a:t>Typenreihe EK+</a:t>
          </a:r>
        </a:p>
        <a:p>
          <a:endParaRPr lang="de-CH" sz="1100"/>
        </a:p>
        <a:p>
          <a:r>
            <a:rPr lang="de-CH" sz="1100"/>
            <a:t>-Typ wählen (EKA - EKF, siehe Dokumentation S.20)</a:t>
          </a:r>
        </a:p>
        <a:p>
          <a:r>
            <a:rPr lang="de-CH" sz="1100"/>
            <a:t>- </a:t>
          </a:r>
          <a:r>
            <a:rPr lang="de-CH" sz="1100" b="1"/>
            <a:t>Lage 1-4 oder 2-3 zwingend angeben</a:t>
          </a:r>
        </a:p>
        <a:p>
          <a:r>
            <a:rPr lang="de-CH" sz="1100" b="0"/>
            <a:t>- Neu: Ecksituationen</a:t>
          </a:r>
          <a:r>
            <a:rPr lang="de-CH" sz="1100" b="0" baseline="0"/>
            <a:t> mit 2 einzelenen Elementen  (Pos.)</a:t>
          </a:r>
        </a:p>
        <a:p>
          <a:r>
            <a:rPr lang="de-CH" sz="1100" b="0" baseline="0"/>
            <a:t>- Beide </a:t>
          </a:r>
          <a:r>
            <a:rPr lang="de-CH" sz="1100" b="1" baseline="0"/>
            <a:t>gleiches D </a:t>
          </a:r>
          <a:r>
            <a:rPr lang="de-CH" sz="1100" b="0" baseline="0"/>
            <a:t>wählen (= gemeinsame Anschlusshöhe)</a:t>
          </a:r>
        </a:p>
        <a:p>
          <a:r>
            <a:rPr lang="de-CH" sz="1100" b="0" baseline="0"/>
            <a:t>-Durch Wahl der Lage wird Trägerhöhe berechnet.</a:t>
          </a:r>
        </a:p>
        <a:p>
          <a:r>
            <a:rPr lang="de-CH" sz="1100" b="0" baseline="0"/>
            <a:t>-Grundsätzlich </a:t>
          </a:r>
          <a:r>
            <a:rPr lang="de-CH" sz="1100" b="1" baseline="0"/>
            <a:t>H 2-3 muss 40 mm &lt; H 1-4</a:t>
          </a:r>
        </a:p>
        <a:p>
          <a:r>
            <a:rPr lang="de-CH" sz="1100" b="0" baseline="0"/>
            <a:t>- in der </a:t>
          </a:r>
          <a:r>
            <a:rPr lang="de-CH" sz="1100" b="1" baseline="0"/>
            <a:t>Spalte +Iso </a:t>
          </a:r>
          <a:r>
            <a:rPr lang="de-CH" sz="1100" b="0" baseline="0"/>
            <a:t>kann mit (L/R) gewählt werden, auf    welche Seite die Dämmverlängerung gewünscht ist.</a:t>
          </a:r>
          <a:endParaRPr lang="de-CH" sz="1100" b="0"/>
        </a:p>
      </xdr:txBody>
    </xdr:sp>
    <xdr:clientData/>
  </xdr:twoCellAnchor>
  <xdr:twoCellAnchor editAs="oneCell">
    <xdr:from>
      <xdr:col>18</xdr:col>
      <xdr:colOff>152400</xdr:colOff>
      <xdr:row>23</xdr:row>
      <xdr:rowOff>40754</xdr:rowOff>
    </xdr:from>
    <xdr:to>
      <xdr:col>21</xdr:col>
      <xdr:colOff>209550</xdr:colOff>
      <xdr:row>35</xdr:row>
      <xdr:rowOff>132764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3428C72-4B38-4AA2-820C-D71A8E82B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34175" y="5060429"/>
          <a:ext cx="3162300" cy="2673285"/>
        </a:xfrm>
        <a:prstGeom prst="rect">
          <a:avLst/>
        </a:prstGeom>
      </xdr:spPr>
    </xdr:pic>
    <xdr:clientData/>
  </xdr:twoCellAnchor>
  <xdr:twoCellAnchor editAs="oneCell">
    <xdr:from>
      <xdr:col>18</xdr:col>
      <xdr:colOff>257175</xdr:colOff>
      <xdr:row>24</xdr:row>
      <xdr:rowOff>137471</xdr:rowOff>
    </xdr:from>
    <xdr:to>
      <xdr:col>19</xdr:col>
      <xdr:colOff>895350</xdr:colOff>
      <xdr:row>27</xdr:row>
      <xdr:rowOff>123740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025D2E1-0FC9-49A8-B867-EDA328C7D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24675" y="5385746"/>
          <a:ext cx="1552575" cy="58634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50</xdr:row>
      <xdr:rowOff>47625</xdr:rowOff>
    </xdr:from>
    <xdr:to>
      <xdr:col>2</xdr:col>
      <xdr:colOff>171542</xdr:colOff>
      <xdr:row>54</xdr:row>
      <xdr:rowOff>189441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0B0771B-E09E-4971-9A58-D25ADA075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825" y="10629900"/>
          <a:ext cx="809717" cy="9419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senliste@bewetec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451"/>
  <sheetViews>
    <sheetView tabSelected="1" zoomScaleNormal="100" workbookViewId="0">
      <selection activeCell="E3" sqref="E3:K3"/>
    </sheetView>
  </sheetViews>
  <sheetFormatPr baseColWidth="10" defaultRowHeight="12.75"/>
  <cols>
    <col min="1" max="2" width="5.7109375" customWidth="1"/>
    <col min="3" max="3" width="4.42578125" customWidth="1"/>
    <col min="4" max="4" width="5.85546875" customWidth="1"/>
    <col min="5" max="6" width="5.7109375" customWidth="1"/>
    <col min="7" max="7" width="2.85546875" customWidth="1"/>
    <col min="8" max="8" width="5.28515625" customWidth="1"/>
    <col min="9" max="9" width="3.7109375" customWidth="1"/>
    <col min="10" max="13" width="5.7109375" customWidth="1"/>
    <col min="14" max="14" width="7" customWidth="1"/>
    <col min="15" max="17" width="5.7109375" customWidth="1"/>
    <col min="18" max="18" width="8" customWidth="1"/>
    <col min="19" max="19" width="13.7109375" customWidth="1"/>
    <col min="20" max="20" width="18.28515625" customWidth="1"/>
    <col min="21" max="21" width="14.5703125" customWidth="1"/>
    <col min="22" max="23" width="8.7109375" customWidth="1"/>
    <col min="24" max="25" width="15.7109375" customWidth="1"/>
    <col min="26" max="26" width="27.140625" customWidth="1"/>
    <col min="27" max="28" width="6.140625" style="36" hidden="1" customWidth="1"/>
    <col min="29" max="29" width="14.7109375" style="36" hidden="1" customWidth="1"/>
    <col min="30" max="31" width="11.42578125" style="36" hidden="1" customWidth="1"/>
    <col min="32" max="32" width="8" style="36" hidden="1" customWidth="1"/>
    <col min="33" max="33" width="13.7109375" style="33" hidden="1" customWidth="1"/>
    <col min="34" max="34" width="7" style="33" hidden="1" customWidth="1"/>
    <col min="35" max="35" width="11.42578125" style="33" hidden="1" customWidth="1"/>
    <col min="36" max="36" width="9.140625" style="33" hidden="1" customWidth="1"/>
    <col min="37" max="37" width="3.7109375" style="33" hidden="1" customWidth="1"/>
    <col min="38" max="41" width="4.42578125" style="33" hidden="1" customWidth="1"/>
    <col min="42" max="42" width="4.140625" style="33" hidden="1" customWidth="1"/>
    <col min="43" max="43" width="4.5703125" style="33" hidden="1" customWidth="1"/>
    <col min="44" max="44" width="6.85546875" style="33" hidden="1" customWidth="1"/>
    <col min="45" max="45" width="5" style="33" hidden="1" customWidth="1"/>
    <col min="46" max="46" width="5.85546875" style="33" hidden="1" customWidth="1"/>
    <col min="47" max="47" width="7.85546875" style="33" hidden="1" customWidth="1"/>
    <col min="48" max="48" width="4.5703125" style="33" hidden="1" customWidth="1"/>
    <col min="49" max="49" width="14.85546875" style="33" hidden="1" customWidth="1"/>
    <col min="50" max="50" width="9.85546875" style="33" hidden="1" customWidth="1"/>
    <col min="51" max="51" width="11.42578125" style="33" hidden="1" customWidth="1"/>
    <col min="52" max="52" width="3.85546875" style="33" hidden="1" customWidth="1"/>
    <col min="53" max="53" width="7.85546875" style="33" hidden="1" customWidth="1"/>
    <col min="54" max="57" width="8.140625" style="33" hidden="1" customWidth="1"/>
    <col min="58" max="60" width="11.42578125" style="184" hidden="1" customWidth="1"/>
    <col min="61" max="61" width="9.7109375" style="184" hidden="1" customWidth="1"/>
    <col min="62" max="62" width="4.42578125" style="184" hidden="1" customWidth="1"/>
    <col min="63" max="63" width="8.42578125" style="216" hidden="1" customWidth="1"/>
    <col min="64" max="64" width="7.140625" style="184" hidden="1" customWidth="1"/>
    <col min="65" max="68" width="3.28515625" style="184" hidden="1" customWidth="1"/>
    <col min="69" max="69" width="11.42578125" style="184" hidden="1" customWidth="1"/>
    <col min="70" max="70" width="7.28515625" style="184" hidden="1" customWidth="1"/>
    <col min="71" max="71" width="5" style="184" hidden="1" customWidth="1"/>
    <col min="72" max="72" width="5.85546875" style="184" hidden="1" customWidth="1"/>
    <col min="73" max="73" width="6.140625" style="184" hidden="1" customWidth="1"/>
    <col min="74" max="74" width="5.28515625" style="184" hidden="1" customWidth="1"/>
    <col min="75" max="75" width="7.7109375" style="183" hidden="1" customWidth="1"/>
    <col min="76" max="76" width="0.42578125" style="183" hidden="1" customWidth="1"/>
    <col min="77" max="77" width="6.28515625" style="185" hidden="1" customWidth="1"/>
    <col min="78" max="78" width="4.140625" style="185" hidden="1" customWidth="1"/>
    <col min="79" max="79" width="2.7109375" style="185" hidden="1" customWidth="1"/>
    <col min="80" max="80" width="4.42578125" style="185" hidden="1" customWidth="1"/>
    <col min="81" max="81" width="11.42578125" style="352" hidden="1" customWidth="1"/>
    <col min="82" max="83" width="11.42578125" hidden="1" customWidth="1"/>
    <col min="84" max="84" width="7" style="217" hidden="1" customWidth="1"/>
    <col min="85" max="132" width="5.140625" style="217" hidden="1" customWidth="1"/>
    <col min="133" max="140" width="5.140625" hidden="1" customWidth="1"/>
    <col min="141" max="141" width="4.5703125" hidden="1" customWidth="1"/>
    <col min="142" max="143" width="11.42578125" hidden="1" customWidth="1"/>
    <col min="144" max="144" width="11.42578125" customWidth="1"/>
  </cols>
  <sheetData>
    <row r="1" spans="1:142" ht="23.25" customHeight="1">
      <c r="A1" s="292" t="s">
        <v>227</v>
      </c>
      <c r="B1" s="293"/>
      <c r="C1" s="294"/>
      <c r="D1" s="294"/>
      <c r="E1" s="294"/>
      <c r="F1" s="294"/>
      <c r="G1" s="294"/>
      <c r="H1" s="294"/>
      <c r="I1" s="294"/>
      <c r="J1" s="307"/>
      <c r="K1" s="308"/>
      <c r="L1" s="307"/>
      <c r="M1" s="431" t="s">
        <v>169</v>
      </c>
      <c r="N1" s="431"/>
      <c r="O1" s="431"/>
      <c r="P1" s="431"/>
      <c r="Q1" s="431"/>
      <c r="R1" s="431"/>
      <c r="S1" s="40"/>
      <c r="T1" s="49"/>
      <c r="U1" s="40"/>
      <c r="V1" s="41"/>
      <c r="W1" s="41"/>
      <c r="X1" s="41"/>
      <c r="Y1" s="41"/>
      <c r="Z1" s="42"/>
      <c r="AA1" s="42"/>
      <c r="AB1" s="42"/>
      <c r="AC1" s="43"/>
      <c r="AD1" s="44"/>
      <c r="AE1" s="44"/>
      <c r="AF1" s="44"/>
      <c r="AG1" s="44"/>
      <c r="AH1" s="45" t="s">
        <v>0</v>
      </c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7"/>
      <c r="AX1" s="47"/>
      <c r="AY1" s="47"/>
      <c r="AZ1" s="47"/>
      <c r="BA1" s="47"/>
      <c r="BB1" s="47"/>
      <c r="BC1" s="47"/>
      <c r="BD1" s="47"/>
      <c r="BE1" s="47"/>
      <c r="BF1" s="186"/>
      <c r="BG1" s="186"/>
      <c r="BH1" s="186"/>
      <c r="BI1" s="186"/>
      <c r="BJ1" s="186"/>
      <c r="BK1" s="186"/>
      <c r="BL1" s="186"/>
      <c r="BM1" s="186"/>
      <c r="BN1" s="186"/>
      <c r="BO1" s="186"/>
      <c r="BP1" s="186"/>
      <c r="BQ1" s="186"/>
      <c r="BR1" s="187"/>
      <c r="BS1" s="188"/>
      <c r="BT1" s="188"/>
      <c r="BU1" s="188"/>
      <c r="BV1" s="188"/>
      <c r="BW1" s="185"/>
      <c r="BX1" s="185"/>
      <c r="CC1" s="185"/>
      <c r="CD1" s="48"/>
      <c r="CF1" s="218" t="s">
        <v>67</v>
      </c>
      <c r="CG1" s="218" t="s">
        <v>68</v>
      </c>
      <c r="CH1" s="218" t="s">
        <v>69</v>
      </c>
      <c r="CI1" s="218" t="s">
        <v>70</v>
      </c>
      <c r="CJ1" s="218" t="s">
        <v>71</v>
      </c>
      <c r="CK1" s="218" t="s">
        <v>72</v>
      </c>
      <c r="CL1" s="218" t="s">
        <v>73</v>
      </c>
      <c r="CM1" s="218" t="s">
        <v>74</v>
      </c>
      <c r="CN1" s="218" t="s">
        <v>75</v>
      </c>
      <c r="CO1" s="218" t="s">
        <v>76</v>
      </c>
      <c r="CP1" s="218" t="s">
        <v>77</v>
      </c>
      <c r="CQ1" s="218" t="s">
        <v>78</v>
      </c>
      <c r="CR1" s="218" t="s">
        <v>79</v>
      </c>
      <c r="CS1" s="218" t="s">
        <v>80</v>
      </c>
      <c r="CT1" s="218" t="s">
        <v>81</v>
      </c>
      <c r="CU1" s="218" t="s">
        <v>82</v>
      </c>
      <c r="CV1" s="218" t="s">
        <v>83</v>
      </c>
      <c r="CW1" s="218" t="s">
        <v>201</v>
      </c>
      <c r="CX1" s="218" t="s">
        <v>202</v>
      </c>
      <c r="CY1" s="218" t="s">
        <v>203</v>
      </c>
      <c r="CZ1" s="218" t="s">
        <v>204</v>
      </c>
      <c r="DA1" s="218" t="s">
        <v>205</v>
      </c>
      <c r="DB1" s="218" t="s">
        <v>206</v>
      </c>
      <c r="DC1" s="218" t="s">
        <v>84</v>
      </c>
      <c r="DD1" s="218" t="s">
        <v>85</v>
      </c>
      <c r="DE1" s="218" t="s">
        <v>86</v>
      </c>
      <c r="DF1" s="218" t="s">
        <v>87</v>
      </c>
      <c r="DG1" s="218" t="s">
        <v>88</v>
      </c>
      <c r="DH1" s="218" t="s">
        <v>89</v>
      </c>
      <c r="DI1" s="218" t="s">
        <v>137</v>
      </c>
      <c r="DJ1" s="218" t="s">
        <v>138</v>
      </c>
      <c r="DK1" s="218" t="s">
        <v>139</v>
      </c>
      <c r="DL1" s="218" t="s">
        <v>140</v>
      </c>
      <c r="DM1" s="218" t="s">
        <v>141</v>
      </c>
      <c r="DN1" s="218" t="s">
        <v>142</v>
      </c>
      <c r="DO1" s="218" t="s">
        <v>143</v>
      </c>
      <c r="DP1" s="218" t="s">
        <v>144</v>
      </c>
      <c r="DQ1" s="218" t="s">
        <v>97</v>
      </c>
      <c r="DR1" s="218" t="s">
        <v>98</v>
      </c>
      <c r="DS1" s="218" t="s">
        <v>99</v>
      </c>
      <c r="DT1" s="218" t="s">
        <v>100</v>
      </c>
      <c r="DU1" s="218" t="s">
        <v>101</v>
      </c>
      <c r="DV1" s="218" t="s">
        <v>102</v>
      </c>
      <c r="DW1" s="218" t="s">
        <v>96</v>
      </c>
      <c r="DX1" s="218" t="s">
        <v>107</v>
      </c>
      <c r="DY1" s="218" t="s">
        <v>108</v>
      </c>
      <c r="DZ1" s="218" t="s">
        <v>109</v>
      </c>
      <c r="EA1" s="218" t="s">
        <v>110</v>
      </c>
      <c r="EB1" s="218" t="s">
        <v>111</v>
      </c>
      <c r="EC1" s="218" t="s">
        <v>112</v>
      </c>
      <c r="ED1" s="218" t="s">
        <v>186</v>
      </c>
      <c r="EE1" s="218" t="s">
        <v>198</v>
      </c>
      <c r="EF1" s="218" t="s">
        <v>199</v>
      </c>
      <c r="EG1" s="218" t="s">
        <v>200</v>
      </c>
      <c r="EH1" s="218" t="s">
        <v>103</v>
      </c>
      <c r="EI1" s="218" t="s">
        <v>104</v>
      </c>
      <c r="EJ1" s="218" t="s">
        <v>105</v>
      </c>
      <c r="EK1" s="218" t="s">
        <v>106</v>
      </c>
    </row>
    <row r="2" spans="1:142" ht="12" customHeight="1" thickBot="1">
      <c r="A2" s="295"/>
      <c r="B2" s="295"/>
      <c r="C2" s="295"/>
      <c r="D2" s="296"/>
      <c r="E2" s="296"/>
      <c r="F2" s="296"/>
      <c r="G2" s="296"/>
      <c r="H2" s="296"/>
      <c r="I2" s="296"/>
      <c r="J2" s="296"/>
      <c r="K2" s="296"/>
      <c r="M2" s="309"/>
      <c r="N2" s="310"/>
      <c r="O2" s="310"/>
      <c r="P2" s="309"/>
      <c r="R2" s="309"/>
      <c r="S2" s="40"/>
      <c r="T2" s="49"/>
      <c r="U2" s="40"/>
      <c r="V2" s="49"/>
      <c r="W2" s="41"/>
      <c r="X2" s="41"/>
      <c r="Y2" s="41"/>
      <c r="Z2" s="42"/>
      <c r="AA2" s="42"/>
      <c r="AB2" s="42"/>
      <c r="AC2" s="50"/>
      <c r="AD2" s="44"/>
      <c r="AE2" s="44"/>
      <c r="AF2" s="44"/>
      <c r="AG2" s="44"/>
      <c r="AH2" s="51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7"/>
      <c r="BS2" s="188"/>
      <c r="BT2" s="188"/>
      <c r="BU2" s="188"/>
      <c r="BV2" s="188"/>
      <c r="BW2" s="185"/>
      <c r="BX2" s="185"/>
      <c r="CC2" s="185"/>
      <c r="CD2" s="48"/>
      <c r="CE2" s="183" t="s">
        <v>57</v>
      </c>
      <c r="ED2" s="217"/>
    </row>
    <row r="3" spans="1:142" ht="15.75" customHeight="1">
      <c r="A3" s="297" t="s">
        <v>1</v>
      </c>
      <c r="B3" s="297"/>
      <c r="C3" s="298"/>
      <c r="D3" s="298"/>
      <c r="E3" s="432"/>
      <c r="F3" s="432"/>
      <c r="G3" s="432"/>
      <c r="H3" s="432"/>
      <c r="I3" s="432"/>
      <c r="J3" s="432"/>
      <c r="K3" s="432"/>
      <c r="L3" s="306"/>
      <c r="M3" s="491" t="s">
        <v>2</v>
      </c>
      <c r="N3" s="492"/>
      <c r="O3" s="492"/>
      <c r="P3" s="372"/>
      <c r="Q3" s="373"/>
      <c r="R3" s="374" t="s">
        <v>3</v>
      </c>
      <c r="S3" s="40"/>
      <c r="T3" s="483" t="s">
        <v>192</v>
      </c>
      <c r="U3" s="483"/>
      <c r="V3" s="40"/>
      <c r="W3" s="49"/>
      <c r="X3" s="41"/>
      <c r="Y3" s="41"/>
      <c r="Z3" s="41"/>
      <c r="AA3" s="42"/>
      <c r="AB3" s="42"/>
      <c r="AC3" s="50"/>
      <c r="AD3" s="44"/>
      <c r="AE3" s="44"/>
      <c r="AF3" s="44"/>
      <c r="AG3" s="44"/>
      <c r="AH3" s="51" t="s">
        <v>4</v>
      </c>
      <c r="AI3" s="47"/>
      <c r="AJ3" s="47"/>
      <c r="AK3" s="47"/>
      <c r="AL3" s="47"/>
      <c r="AM3" s="47"/>
      <c r="AN3" s="47"/>
      <c r="AO3" s="47" t="s">
        <v>5</v>
      </c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7"/>
      <c r="BT3" s="188"/>
      <c r="BU3" s="188"/>
      <c r="BV3" s="188"/>
      <c r="BW3" s="188"/>
      <c r="BX3" s="185"/>
      <c r="CC3" s="185"/>
      <c r="CE3" s="48"/>
      <c r="CF3" s="241" t="s">
        <v>63</v>
      </c>
      <c r="CG3" s="241" t="s">
        <v>63</v>
      </c>
      <c r="CH3" s="241" t="s">
        <v>63</v>
      </c>
      <c r="CI3" s="241" t="s">
        <v>63</v>
      </c>
      <c r="CJ3" s="241" t="s">
        <v>63</v>
      </c>
      <c r="CK3" s="241" t="s">
        <v>63</v>
      </c>
      <c r="CL3" s="241" t="s">
        <v>63</v>
      </c>
      <c r="CM3" s="241" t="s">
        <v>63</v>
      </c>
      <c r="CN3" s="241" t="s">
        <v>63</v>
      </c>
      <c r="CO3" s="241" t="s">
        <v>63</v>
      </c>
      <c r="CP3" s="241" t="s">
        <v>63</v>
      </c>
      <c r="CQ3" s="241" t="s">
        <v>63</v>
      </c>
      <c r="CR3" s="241" t="s">
        <v>63</v>
      </c>
      <c r="CS3" s="241" t="s">
        <v>63</v>
      </c>
      <c r="CT3" s="241" t="s">
        <v>63</v>
      </c>
      <c r="CU3" s="241" t="s">
        <v>63</v>
      </c>
      <c r="CV3" s="241" t="s">
        <v>63</v>
      </c>
      <c r="CW3" s="241" t="s">
        <v>63</v>
      </c>
      <c r="CX3" s="241" t="s">
        <v>63</v>
      </c>
      <c r="CY3" s="241" t="s">
        <v>63</v>
      </c>
      <c r="CZ3" s="241" t="s">
        <v>63</v>
      </c>
      <c r="DA3" s="241" t="s">
        <v>63</v>
      </c>
      <c r="DB3" s="241" t="s">
        <v>63</v>
      </c>
      <c r="DC3" s="241" t="s">
        <v>63</v>
      </c>
      <c r="DD3" s="241" t="s">
        <v>63</v>
      </c>
      <c r="DE3" s="241" t="s">
        <v>63</v>
      </c>
      <c r="DF3" s="241" t="s">
        <v>63</v>
      </c>
      <c r="DG3" s="241" t="s">
        <v>63</v>
      </c>
      <c r="DH3" s="241" t="s">
        <v>63</v>
      </c>
      <c r="DI3" s="241" t="s">
        <v>63</v>
      </c>
      <c r="DJ3" s="241" t="s">
        <v>63</v>
      </c>
      <c r="DK3" s="241" t="s">
        <v>63</v>
      </c>
      <c r="DL3" s="241" t="s">
        <v>63</v>
      </c>
      <c r="DM3" s="241" t="s">
        <v>63</v>
      </c>
      <c r="DN3" s="241" t="s">
        <v>63</v>
      </c>
      <c r="DO3" s="241" t="s">
        <v>63</v>
      </c>
      <c r="DP3" s="241" t="s">
        <v>63</v>
      </c>
      <c r="DQ3" s="241" t="s">
        <v>63</v>
      </c>
      <c r="DR3" s="241" t="s">
        <v>63</v>
      </c>
      <c r="DS3" s="241" t="s">
        <v>63</v>
      </c>
      <c r="DT3" s="241" t="s">
        <v>63</v>
      </c>
      <c r="DU3" s="241" t="s">
        <v>63</v>
      </c>
      <c r="DV3" s="241" t="s">
        <v>63</v>
      </c>
      <c r="DW3" s="241" t="s">
        <v>63</v>
      </c>
      <c r="DX3" s="241" t="s">
        <v>63</v>
      </c>
      <c r="DY3" s="241" t="s">
        <v>63</v>
      </c>
      <c r="DZ3" s="241" t="s">
        <v>63</v>
      </c>
      <c r="EA3" s="241" t="s">
        <v>63</v>
      </c>
      <c r="EB3" s="241" t="s">
        <v>63</v>
      </c>
      <c r="EC3" s="241" t="s">
        <v>63</v>
      </c>
      <c r="ED3" s="241" t="s">
        <v>63</v>
      </c>
      <c r="EE3" s="241" t="s">
        <v>63</v>
      </c>
      <c r="EF3" s="241" t="s">
        <v>63</v>
      </c>
      <c r="EG3" s="241" t="s">
        <v>63</v>
      </c>
      <c r="EH3" s="241" t="s">
        <v>63</v>
      </c>
      <c r="EI3" s="241" t="s">
        <v>63</v>
      </c>
      <c r="EJ3" s="241" t="s">
        <v>63</v>
      </c>
      <c r="EK3" s="241" t="s">
        <v>63</v>
      </c>
      <c r="EL3" s="241"/>
    </row>
    <row r="4" spans="1:142" ht="15.75" customHeight="1">
      <c r="A4" s="299"/>
      <c r="B4" s="299"/>
      <c r="C4" s="299"/>
      <c r="D4" s="299"/>
      <c r="E4" s="434"/>
      <c r="F4" s="434"/>
      <c r="G4" s="434"/>
      <c r="H4" s="434"/>
      <c r="I4" s="434"/>
      <c r="J4" s="434"/>
      <c r="K4" s="434"/>
      <c r="L4" s="306"/>
      <c r="M4" s="493"/>
      <c r="N4" s="493"/>
      <c r="O4" s="493"/>
      <c r="P4" s="493"/>
      <c r="Q4" s="494"/>
      <c r="R4" s="331">
        <v>1</v>
      </c>
      <c r="S4" s="52"/>
      <c r="T4" s="483"/>
      <c r="U4" s="483"/>
      <c r="V4" s="52"/>
      <c r="W4" s="41"/>
      <c r="X4" s="41"/>
      <c r="Y4" s="41"/>
      <c r="Z4" s="41"/>
      <c r="AA4" s="42"/>
      <c r="AB4" s="42"/>
      <c r="AC4" s="50"/>
      <c r="AD4" s="44"/>
      <c r="AE4" s="44"/>
      <c r="AF4" s="44"/>
      <c r="AG4" s="44"/>
      <c r="AH4" s="51" t="s">
        <v>6</v>
      </c>
      <c r="AI4" s="47"/>
      <c r="AJ4" s="47"/>
      <c r="AK4" s="47"/>
      <c r="AL4" s="47"/>
      <c r="AM4" s="47"/>
      <c r="AN4" s="47"/>
      <c r="AO4" s="47" t="s">
        <v>7</v>
      </c>
      <c r="AP4" s="53"/>
      <c r="AQ4" s="53"/>
      <c r="AR4" s="53"/>
      <c r="AS4" s="53"/>
      <c r="AT4" s="53"/>
      <c r="AU4" s="53"/>
      <c r="AV4" s="53"/>
      <c r="AW4" s="53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7"/>
      <c r="BT4" s="188"/>
      <c r="BU4" s="188"/>
      <c r="BV4" s="188"/>
      <c r="BW4" s="188"/>
      <c r="BX4" s="185"/>
      <c r="CC4" s="185"/>
      <c r="CE4" s="48"/>
      <c r="CF4" s="241" t="s">
        <v>64</v>
      </c>
      <c r="CG4" s="241" t="s">
        <v>64</v>
      </c>
      <c r="CH4" s="241" t="s">
        <v>64</v>
      </c>
      <c r="CI4" s="241" t="s">
        <v>64</v>
      </c>
      <c r="CJ4" s="241" t="s">
        <v>64</v>
      </c>
      <c r="CK4" s="241" t="s">
        <v>64</v>
      </c>
      <c r="CL4" s="241" t="s">
        <v>64</v>
      </c>
      <c r="CM4" s="241" t="s">
        <v>64</v>
      </c>
      <c r="CN4" s="241" t="s">
        <v>64</v>
      </c>
      <c r="CO4" s="241" t="s">
        <v>64</v>
      </c>
      <c r="CP4" s="241" t="s">
        <v>64</v>
      </c>
      <c r="CQ4" s="241" t="s">
        <v>64</v>
      </c>
      <c r="CR4" s="241" t="s">
        <v>64</v>
      </c>
      <c r="CS4" s="241" t="s">
        <v>64</v>
      </c>
      <c r="CT4" s="241" t="s">
        <v>64</v>
      </c>
      <c r="CU4" s="241" t="s">
        <v>64</v>
      </c>
      <c r="CV4" s="241" t="s">
        <v>64</v>
      </c>
      <c r="CW4" s="241" t="s">
        <v>64</v>
      </c>
      <c r="CX4" s="241" t="s">
        <v>64</v>
      </c>
      <c r="CY4" s="241" t="s">
        <v>64</v>
      </c>
      <c r="CZ4" s="241" t="s">
        <v>64</v>
      </c>
      <c r="DA4" s="241" t="s">
        <v>64</v>
      </c>
      <c r="DB4" s="241" t="s">
        <v>64</v>
      </c>
      <c r="DC4" s="241" t="s">
        <v>64</v>
      </c>
      <c r="DD4" s="241" t="s">
        <v>64</v>
      </c>
      <c r="DE4" s="241" t="s">
        <v>64</v>
      </c>
      <c r="DF4" s="241" t="s">
        <v>64</v>
      </c>
      <c r="DG4" s="241" t="s">
        <v>64</v>
      </c>
      <c r="DH4" s="241" t="s">
        <v>64</v>
      </c>
      <c r="DI4" s="241" t="s">
        <v>64</v>
      </c>
      <c r="DJ4" s="241" t="s">
        <v>64</v>
      </c>
      <c r="DK4" s="241" t="s">
        <v>64</v>
      </c>
      <c r="DL4" s="241" t="s">
        <v>64</v>
      </c>
      <c r="DM4" s="241" t="s">
        <v>64</v>
      </c>
      <c r="DN4" s="241" t="s">
        <v>64</v>
      </c>
      <c r="DO4" s="241" t="s">
        <v>64</v>
      </c>
      <c r="DP4" s="241" t="s">
        <v>64</v>
      </c>
      <c r="DQ4" s="241" t="s">
        <v>64</v>
      </c>
      <c r="DR4" s="241" t="s">
        <v>64</v>
      </c>
      <c r="DS4" s="241" t="s">
        <v>64</v>
      </c>
      <c r="DT4" s="241" t="s">
        <v>64</v>
      </c>
      <c r="DU4" s="241" t="s">
        <v>64</v>
      </c>
      <c r="DV4" s="241" t="s">
        <v>64</v>
      </c>
      <c r="DW4" s="241" t="s">
        <v>64</v>
      </c>
      <c r="DX4" s="241" t="s">
        <v>64</v>
      </c>
      <c r="DY4" s="241" t="s">
        <v>64</v>
      </c>
      <c r="DZ4" s="241" t="s">
        <v>64</v>
      </c>
      <c r="EA4" s="241" t="s">
        <v>64</v>
      </c>
      <c r="EB4" s="241" t="s">
        <v>64</v>
      </c>
      <c r="EC4" s="241" t="s">
        <v>64</v>
      </c>
      <c r="ED4" s="241" t="s">
        <v>64</v>
      </c>
      <c r="EE4" s="241" t="s">
        <v>64</v>
      </c>
      <c r="EF4" s="241" t="s">
        <v>64</v>
      </c>
      <c r="EG4" s="241" t="s">
        <v>64</v>
      </c>
      <c r="EH4" s="241" t="s">
        <v>64</v>
      </c>
      <c r="EI4" s="241" t="s">
        <v>64</v>
      </c>
      <c r="EJ4" s="241" t="s">
        <v>64</v>
      </c>
      <c r="EK4" s="241" t="s">
        <v>64</v>
      </c>
      <c r="EL4" s="241"/>
    </row>
    <row r="5" spans="1:142" ht="15.75" customHeight="1" thickBot="1">
      <c r="A5" s="300"/>
      <c r="B5" s="300"/>
      <c r="C5" s="300"/>
      <c r="D5" s="300"/>
      <c r="E5" s="433"/>
      <c r="F5" s="433"/>
      <c r="G5" s="433"/>
      <c r="H5" s="433"/>
      <c r="I5" s="433"/>
      <c r="J5" s="433"/>
      <c r="K5" s="433"/>
      <c r="L5" s="306"/>
      <c r="M5" s="375" t="s">
        <v>8</v>
      </c>
      <c r="N5" s="375"/>
      <c r="O5" s="489"/>
      <c r="P5" s="489"/>
      <c r="Q5" s="489"/>
      <c r="R5" s="490"/>
      <c r="S5" s="40"/>
      <c r="T5" s="484" t="s">
        <v>191</v>
      </c>
      <c r="U5" s="484"/>
      <c r="V5" s="54"/>
      <c r="W5" s="41"/>
      <c r="X5" s="41"/>
      <c r="Y5" s="41"/>
      <c r="Z5" s="41"/>
      <c r="AA5" s="42"/>
      <c r="AB5" s="42"/>
      <c r="AC5" s="55"/>
      <c r="AD5" s="44"/>
      <c r="AE5" s="44"/>
      <c r="AF5" s="44"/>
      <c r="AG5" s="44"/>
      <c r="AH5" s="56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7"/>
      <c r="BT5" s="188"/>
      <c r="BU5" s="188"/>
      <c r="BV5" s="188"/>
      <c r="BW5" s="188"/>
      <c r="BX5" s="185"/>
      <c r="CC5" s="185"/>
      <c r="CE5" s="48"/>
      <c r="CF5" s="241" t="s">
        <v>65</v>
      </c>
      <c r="CG5" s="241" t="s">
        <v>65</v>
      </c>
      <c r="CH5" s="241" t="s">
        <v>65</v>
      </c>
      <c r="CI5" s="241" t="s">
        <v>65</v>
      </c>
      <c r="CJ5" s="241" t="s">
        <v>65</v>
      </c>
      <c r="CK5" s="241" t="s">
        <v>65</v>
      </c>
      <c r="CL5" s="241" t="s">
        <v>65</v>
      </c>
      <c r="CM5" s="241" t="s">
        <v>65</v>
      </c>
      <c r="CN5" s="241" t="s">
        <v>65</v>
      </c>
      <c r="CO5" s="241" t="s">
        <v>65</v>
      </c>
      <c r="CP5" s="241" t="s">
        <v>65</v>
      </c>
      <c r="CQ5" s="241" t="s">
        <v>65</v>
      </c>
      <c r="CR5" s="241" t="s">
        <v>65</v>
      </c>
      <c r="CS5" s="241" t="s">
        <v>65</v>
      </c>
      <c r="CT5" s="241" t="s">
        <v>65</v>
      </c>
      <c r="CU5" s="241" t="s">
        <v>65</v>
      </c>
      <c r="CV5" s="241" t="s">
        <v>65</v>
      </c>
      <c r="CW5" s="241" t="s">
        <v>65</v>
      </c>
      <c r="CX5" s="241" t="s">
        <v>65</v>
      </c>
      <c r="CY5" s="241" t="s">
        <v>65</v>
      </c>
      <c r="CZ5" s="241" t="s">
        <v>65</v>
      </c>
      <c r="DA5" s="241" t="s">
        <v>65</v>
      </c>
      <c r="DB5" s="241" t="s">
        <v>65</v>
      </c>
      <c r="DC5" s="241" t="s">
        <v>65</v>
      </c>
      <c r="DD5" s="241" t="s">
        <v>65</v>
      </c>
      <c r="DE5" s="241" t="s">
        <v>65</v>
      </c>
      <c r="DF5" s="241" t="s">
        <v>65</v>
      </c>
      <c r="DG5" s="241" t="s">
        <v>65</v>
      </c>
      <c r="DH5" s="241" t="s">
        <v>65</v>
      </c>
      <c r="DI5" s="241"/>
      <c r="DJ5" s="241"/>
      <c r="DK5" s="241"/>
      <c r="DL5" s="241"/>
      <c r="DM5" s="241"/>
      <c r="DN5" s="241"/>
      <c r="DO5" s="241"/>
      <c r="DP5" s="241"/>
      <c r="DQ5" s="241" t="s">
        <v>65</v>
      </c>
      <c r="DR5" s="241" t="s">
        <v>65</v>
      </c>
      <c r="DS5" s="241" t="s">
        <v>65</v>
      </c>
      <c r="DT5" s="241" t="s">
        <v>65</v>
      </c>
      <c r="DU5" s="241" t="s">
        <v>65</v>
      </c>
      <c r="DV5" s="241" t="s">
        <v>65</v>
      </c>
      <c r="DW5" s="241" t="s">
        <v>65</v>
      </c>
      <c r="DX5" s="241" t="s">
        <v>65</v>
      </c>
      <c r="DY5" s="241" t="s">
        <v>65</v>
      </c>
      <c r="DZ5" s="241" t="s">
        <v>65</v>
      </c>
      <c r="EA5" s="241" t="s">
        <v>65</v>
      </c>
      <c r="EB5" s="241" t="s">
        <v>65</v>
      </c>
      <c r="EC5" s="241" t="s">
        <v>65</v>
      </c>
      <c r="ED5" s="241" t="s">
        <v>65</v>
      </c>
      <c r="EE5" s="241" t="s">
        <v>65</v>
      </c>
      <c r="EF5" s="241" t="s">
        <v>65</v>
      </c>
      <c r="EG5" s="241" t="s">
        <v>65</v>
      </c>
      <c r="EH5" s="241" t="s">
        <v>65</v>
      </c>
      <c r="EI5" s="241" t="s">
        <v>65</v>
      </c>
      <c r="EJ5" s="241" t="s">
        <v>65</v>
      </c>
      <c r="EK5" s="241" t="s">
        <v>65</v>
      </c>
      <c r="EL5" s="241"/>
    </row>
    <row r="6" spans="1:142" ht="15.75" customHeight="1">
      <c r="A6" s="297" t="s">
        <v>10</v>
      </c>
      <c r="B6" s="297"/>
      <c r="C6" s="298"/>
      <c r="D6" s="298"/>
      <c r="E6" s="438"/>
      <c r="F6" s="438"/>
      <c r="G6" s="438"/>
      <c r="H6" s="438"/>
      <c r="I6" s="438"/>
      <c r="J6" s="438"/>
      <c r="K6" s="438"/>
      <c r="L6" s="306"/>
      <c r="M6" s="376" t="s">
        <v>11</v>
      </c>
      <c r="N6" s="27"/>
      <c r="O6" s="377"/>
      <c r="P6" s="377"/>
      <c r="Q6" s="378" t="s">
        <v>12</v>
      </c>
      <c r="R6" s="379" t="s">
        <v>170</v>
      </c>
      <c r="S6" s="40"/>
      <c r="T6" s="484"/>
      <c r="U6" s="484"/>
      <c r="V6" s="40"/>
      <c r="W6" s="40"/>
      <c r="X6" s="40"/>
      <c r="Y6" s="41"/>
      <c r="Z6" s="41"/>
      <c r="AA6" s="42"/>
      <c r="AB6" s="42"/>
      <c r="AC6" s="58"/>
      <c r="AD6" s="44"/>
      <c r="AE6" s="44"/>
      <c r="AF6" s="44"/>
      <c r="AG6" s="44"/>
      <c r="AH6" s="59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7"/>
      <c r="BT6" s="188"/>
      <c r="BU6" s="188"/>
      <c r="BV6" s="188"/>
      <c r="BW6" s="188"/>
      <c r="BX6" s="185"/>
      <c r="CC6" s="185"/>
      <c r="CE6" s="48"/>
      <c r="CF6"/>
      <c r="EC6" s="217"/>
      <c r="EE6" s="217"/>
    </row>
    <row r="7" spans="1:142" ht="15.75" customHeight="1">
      <c r="A7" s="297" t="s">
        <v>13</v>
      </c>
      <c r="B7" s="297"/>
      <c r="C7" s="298"/>
      <c r="D7" s="298"/>
      <c r="E7" s="437"/>
      <c r="F7" s="437"/>
      <c r="G7" s="437"/>
      <c r="H7" s="437"/>
      <c r="I7" s="437"/>
      <c r="J7" s="437"/>
      <c r="K7" s="437"/>
      <c r="L7" s="306"/>
      <c r="M7" s="418"/>
      <c r="N7" s="418"/>
      <c r="O7" s="418"/>
      <c r="P7" s="419"/>
      <c r="Q7" s="302"/>
      <c r="R7" s="303"/>
      <c r="S7" s="54"/>
      <c r="T7" s="415" t="s">
        <v>168</v>
      </c>
      <c r="U7" s="415"/>
      <c r="V7" s="54"/>
      <c r="W7" s="54"/>
      <c r="X7" s="54"/>
      <c r="Y7" s="41"/>
      <c r="Z7" s="41"/>
      <c r="AA7" s="42"/>
      <c r="AB7" s="42"/>
      <c r="AC7" s="55"/>
      <c r="AD7" s="44"/>
      <c r="AE7" s="44"/>
      <c r="AF7" s="44"/>
      <c r="AG7" s="44"/>
      <c r="AH7" s="56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7"/>
      <c r="BT7" s="188"/>
      <c r="BU7" s="188"/>
      <c r="BV7" s="188"/>
      <c r="BW7" s="188"/>
      <c r="BX7" s="185"/>
      <c r="CC7" s="185"/>
      <c r="CE7" s="48"/>
      <c r="CF7"/>
      <c r="EC7" s="217"/>
      <c r="EE7" s="217"/>
    </row>
    <row r="8" spans="1:142" ht="15.75" customHeight="1">
      <c r="A8" s="297" t="s">
        <v>14</v>
      </c>
      <c r="B8" s="297"/>
      <c r="C8" s="298"/>
      <c r="D8" s="298"/>
      <c r="E8" s="437"/>
      <c r="F8" s="437"/>
      <c r="G8" s="437"/>
      <c r="H8" s="437"/>
      <c r="I8" s="437"/>
      <c r="J8" s="437"/>
      <c r="K8" s="437"/>
      <c r="L8" s="306"/>
      <c r="M8" s="376" t="s">
        <v>16</v>
      </c>
      <c r="N8" s="376"/>
      <c r="O8" s="377"/>
      <c r="P8" s="377"/>
      <c r="Q8" s="377"/>
      <c r="R8" s="377"/>
      <c r="S8" s="54"/>
      <c r="T8" s="415"/>
      <c r="U8" s="415"/>
      <c r="V8" s="54"/>
      <c r="W8" s="54"/>
      <c r="X8" s="54"/>
      <c r="Y8" s="41"/>
      <c r="Z8" s="41"/>
      <c r="AA8" s="42"/>
      <c r="AB8" s="42"/>
      <c r="AC8" s="61"/>
      <c r="AD8" s="44"/>
      <c r="AE8" s="44"/>
      <c r="AF8" s="44"/>
      <c r="AG8" s="44"/>
      <c r="AH8" s="62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7"/>
      <c r="BT8" s="188"/>
      <c r="BU8" s="188"/>
      <c r="BV8" s="188"/>
      <c r="BW8" s="188"/>
      <c r="BX8" s="185"/>
      <c r="CC8" s="185"/>
      <c r="CE8" s="48"/>
      <c r="CF8" s="240" t="s">
        <v>135</v>
      </c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1" t="s">
        <v>63</v>
      </c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>
        <v>80</v>
      </c>
      <c r="DR8" s="242"/>
      <c r="DS8" s="242"/>
      <c r="DT8" s="242"/>
      <c r="DU8" s="242"/>
      <c r="DV8" s="242"/>
      <c r="DW8" s="242"/>
      <c r="DX8" s="242">
        <v>80</v>
      </c>
      <c r="DY8" s="242"/>
      <c r="DZ8" s="242"/>
      <c r="EA8" s="242"/>
      <c r="EB8" s="242"/>
      <c r="EC8" s="242"/>
      <c r="ED8" s="243"/>
      <c r="EE8" s="242"/>
      <c r="EF8" s="243"/>
      <c r="EG8" s="243"/>
      <c r="EH8" s="243"/>
      <c r="EI8" s="243"/>
      <c r="EJ8" s="243"/>
      <c r="EK8" s="243"/>
      <c r="EL8" s="243"/>
    </row>
    <row r="9" spans="1:142" ht="15.75" customHeight="1" thickBot="1">
      <c r="A9" s="301"/>
      <c r="B9" s="301"/>
      <c r="C9" s="301"/>
      <c r="D9" s="301"/>
      <c r="E9" s="421"/>
      <c r="F9" s="421"/>
      <c r="G9" s="421"/>
      <c r="H9" s="421"/>
      <c r="I9" s="421"/>
      <c r="J9" s="421"/>
      <c r="K9" s="421"/>
      <c r="L9" s="306"/>
      <c r="M9" s="420"/>
      <c r="N9" s="420"/>
      <c r="O9" s="420"/>
      <c r="P9" s="420"/>
      <c r="Q9" s="420"/>
      <c r="R9" s="420"/>
      <c r="S9" s="64"/>
      <c r="T9" s="64"/>
      <c r="U9" s="64"/>
      <c r="V9" s="64"/>
      <c r="W9" s="41"/>
      <c r="X9" s="41"/>
      <c r="Y9" s="41"/>
      <c r="Z9" s="41"/>
      <c r="AA9" s="42"/>
      <c r="AB9" s="42"/>
      <c r="AC9" s="65"/>
      <c r="AD9" s="44"/>
      <c r="AE9" s="44"/>
      <c r="AF9" s="44"/>
      <c r="AG9" s="44"/>
      <c r="AH9" s="66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7"/>
      <c r="BT9" s="188"/>
      <c r="BU9" s="188"/>
      <c r="BV9" s="188"/>
      <c r="BW9" s="188"/>
      <c r="BX9" s="185"/>
      <c r="CC9" s="185"/>
      <c r="CE9" s="48"/>
      <c r="CF9" s="243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1" t="s">
        <v>64</v>
      </c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>
        <v>120</v>
      </c>
      <c r="DR9" s="242">
        <v>120</v>
      </c>
      <c r="DS9" s="242">
        <v>120</v>
      </c>
      <c r="DT9" s="242">
        <v>120</v>
      </c>
      <c r="DU9" s="242">
        <v>120</v>
      </c>
      <c r="DV9" s="242">
        <v>120</v>
      </c>
      <c r="DW9" s="242"/>
      <c r="DX9" s="242">
        <v>120</v>
      </c>
      <c r="DY9" s="242">
        <v>120</v>
      </c>
      <c r="DZ9" s="242">
        <v>120</v>
      </c>
      <c r="EA9" s="242">
        <v>120</v>
      </c>
      <c r="EB9" s="242">
        <v>120</v>
      </c>
      <c r="EC9" s="242">
        <v>120</v>
      </c>
      <c r="ED9" s="242"/>
      <c r="EE9" s="242"/>
      <c r="EF9" s="243"/>
      <c r="EG9" s="243"/>
      <c r="EH9" s="243"/>
      <c r="EI9" s="243"/>
      <c r="EJ9" s="243"/>
      <c r="EK9" s="243"/>
      <c r="EL9" s="243"/>
    </row>
    <row r="10" spans="1:142" ht="15.75" customHeight="1">
      <c r="A10" s="297" t="s">
        <v>15</v>
      </c>
      <c r="B10" s="297"/>
      <c r="C10" s="298"/>
      <c r="D10" s="298"/>
      <c r="E10" s="438"/>
      <c r="F10" s="438"/>
      <c r="G10" s="438"/>
      <c r="H10" s="438"/>
      <c r="I10" s="438"/>
      <c r="J10" s="438"/>
      <c r="K10" s="438"/>
      <c r="L10" s="306"/>
      <c r="M10" s="304" t="s">
        <v>228</v>
      </c>
      <c r="N10" s="304"/>
      <c r="O10" s="305"/>
      <c r="P10" s="305"/>
      <c r="Q10" s="305"/>
      <c r="R10" s="305"/>
      <c r="S10" s="54"/>
      <c r="T10" s="54"/>
      <c r="U10" s="54"/>
      <c r="V10" s="54"/>
      <c r="W10" s="41"/>
      <c r="X10" s="41"/>
      <c r="Y10" s="41"/>
      <c r="Z10" s="41"/>
      <c r="AA10" s="42"/>
      <c r="AB10" s="42"/>
      <c r="AC10" s="58"/>
      <c r="AD10" s="44"/>
      <c r="AE10" s="44"/>
      <c r="AF10" s="44"/>
      <c r="AG10" s="44"/>
      <c r="AH10" s="59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7"/>
      <c r="BT10" s="188"/>
      <c r="BU10" s="188"/>
      <c r="BV10" s="188"/>
      <c r="BW10" s="188"/>
      <c r="BX10" s="185"/>
      <c r="CC10" s="185"/>
      <c r="CE10" s="48"/>
      <c r="CF10" s="243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1" t="s">
        <v>65</v>
      </c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>
        <v>170</v>
      </c>
      <c r="DR10" s="242">
        <v>170</v>
      </c>
      <c r="DS10" s="242">
        <v>170</v>
      </c>
      <c r="DT10" s="242">
        <v>170</v>
      </c>
      <c r="DU10" s="242">
        <v>170</v>
      </c>
      <c r="DV10" s="242">
        <v>170</v>
      </c>
      <c r="DW10" s="242"/>
      <c r="DX10" s="242">
        <v>170</v>
      </c>
      <c r="DY10" s="242">
        <v>170</v>
      </c>
      <c r="DZ10" s="242">
        <v>170</v>
      </c>
      <c r="EA10" s="242">
        <v>170</v>
      </c>
      <c r="EB10" s="242">
        <v>170</v>
      </c>
      <c r="EC10" s="242">
        <v>170</v>
      </c>
      <c r="ED10" s="242"/>
      <c r="EE10" s="242">
        <v>170</v>
      </c>
      <c r="EF10" s="242">
        <v>170</v>
      </c>
      <c r="EG10" s="240">
        <v>170</v>
      </c>
      <c r="EH10" s="240"/>
      <c r="EI10" s="243"/>
      <c r="EJ10" s="243"/>
      <c r="EK10" s="243"/>
      <c r="EL10" s="243"/>
    </row>
    <row r="11" spans="1:142" ht="15.75" customHeight="1">
      <c r="A11" s="299"/>
      <c r="B11" s="299"/>
      <c r="C11" s="299"/>
      <c r="D11" s="299"/>
      <c r="E11" s="437"/>
      <c r="F11" s="437"/>
      <c r="G11" s="437"/>
      <c r="H11" s="437"/>
      <c r="I11" s="437"/>
      <c r="J11" s="437"/>
      <c r="K11" s="437"/>
      <c r="L11" s="306"/>
      <c r="M11" s="392" t="s">
        <v>229</v>
      </c>
      <c r="N11" s="145"/>
      <c r="O11" s="5"/>
      <c r="P11" s="146"/>
      <c r="Q11" s="146"/>
      <c r="R11" s="146"/>
      <c r="S11" s="54"/>
      <c r="T11" s="54"/>
      <c r="U11" s="54"/>
      <c r="V11" s="54"/>
      <c r="W11" s="54"/>
      <c r="X11" s="54"/>
      <c r="Y11" s="41"/>
      <c r="Z11" s="41"/>
      <c r="AA11" s="42"/>
      <c r="AB11" s="42"/>
      <c r="AC11" s="55"/>
      <c r="AD11" s="44"/>
      <c r="AE11" s="44"/>
      <c r="AF11" s="44"/>
      <c r="AG11" s="44"/>
      <c r="AH11" s="56"/>
      <c r="AI11" s="57"/>
      <c r="AJ11" s="68"/>
      <c r="AK11" s="68"/>
      <c r="AL11" s="68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7"/>
      <c r="BT11" s="188"/>
      <c r="BU11" s="188"/>
      <c r="BV11" s="188"/>
      <c r="BW11" s="188"/>
      <c r="BX11" s="185"/>
      <c r="CC11" s="185"/>
      <c r="CE11" s="48"/>
      <c r="CF11" s="243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>
        <v>210</v>
      </c>
      <c r="DS11" s="242">
        <v>210</v>
      </c>
      <c r="DT11" s="242">
        <v>210</v>
      </c>
      <c r="DU11" s="242">
        <v>210</v>
      </c>
      <c r="DV11" s="242">
        <v>210</v>
      </c>
      <c r="DW11" s="391">
        <v>210</v>
      </c>
      <c r="DX11" s="242"/>
      <c r="DY11" s="242">
        <v>210</v>
      </c>
      <c r="DZ11" s="242">
        <v>210</v>
      </c>
      <c r="EA11" s="242">
        <v>210</v>
      </c>
      <c r="EB11" s="242">
        <v>210</v>
      </c>
      <c r="EC11" s="242">
        <v>210</v>
      </c>
      <c r="ED11" s="391">
        <v>210</v>
      </c>
      <c r="EE11" s="242">
        <v>210</v>
      </c>
      <c r="EF11" s="242">
        <v>210</v>
      </c>
      <c r="EG11" s="240">
        <v>210</v>
      </c>
      <c r="EH11" s="240"/>
      <c r="EI11" s="243"/>
      <c r="EJ11" s="243"/>
      <c r="EK11" s="243"/>
      <c r="EL11" s="243"/>
    </row>
    <row r="12" spans="1:142" ht="15.75" customHeight="1" thickBot="1">
      <c r="A12" s="350"/>
      <c r="B12" s="350"/>
      <c r="C12" s="350"/>
      <c r="D12" s="350"/>
      <c r="E12" s="421"/>
      <c r="F12" s="421"/>
      <c r="G12" s="421"/>
      <c r="H12" s="421"/>
      <c r="I12" s="421"/>
      <c r="J12" s="421"/>
      <c r="K12" s="421"/>
      <c r="L12" s="306"/>
      <c r="M12" s="306"/>
      <c r="N12" s="145"/>
      <c r="O12" s="146"/>
      <c r="P12" s="146"/>
      <c r="Q12" s="146"/>
      <c r="R12" s="146"/>
      <c r="S12" s="54"/>
      <c r="T12" s="54"/>
      <c r="U12" s="54"/>
      <c r="V12" s="54"/>
      <c r="W12" s="54"/>
      <c r="X12" s="54"/>
      <c r="Y12" s="41"/>
      <c r="Z12" s="41"/>
      <c r="AA12" s="42"/>
      <c r="AB12" s="42"/>
      <c r="AC12" s="55"/>
      <c r="AD12" s="44"/>
      <c r="AE12" s="44"/>
      <c r="AF12" s="44"/>
      <c r="AG12" s="44"/>
      <c r="AH12" s="56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7"/>
      <c r="BT12" s="188"/>
      <c r="BU12" s="188"/>
      <c r="BV12" s="188"/>
      <c r="BW12" s="188"/>
      <c r="BX12" s="185"/>
      <c r="CC12" s="185"/>
      <c r="CE12" s="48"/>
      <c r="CF12"/>
      <c r="EC12" s="217"/>
    </row>
    <row r="13" spans="1:142" ht="27" customHeight="1" thickBot="1">
      <c r="A13" s="6" t="s">
        <v>17</v>
      </c>
      <c r="B13" s="7"/>
      <c r="C13" s="7"/>
      <c r="D13" s="7"/>
      <c r="E13" s="338"/>
      <c r="F13" s="398" t="str">
        <f>IF((COUNTIF(K17:K32,120)+COUNTIF(K17:K32,100))&gt;0,"Bei Dämmstärke &gt; 80mm:
Lieferfrist auf Anfrage!","")</f>
        <v/>
      </c>
      <c r="G13" s="398"/>
      <c r="H13" s="398"/>
      <c r="I13" s="398"/>
      <c r="J13" s="398"/>
      <c r="L13" s="488" t="s">
        <v>215</v>
      </c>
      <c r="M13" s="488"/>
      <c r="N13" s="488"/>
      <c r="O13" s="488"/>
      <c r="P13" s="487" t="s">
        <v>153</v>
      </c>
      <c r="Q13" s="487"/>
      <c r="R13" s="487"/>
      <c r="S13" s="54"/>
      <c r="T13" s="333"/>
      <c r="U13" s="333"/>
      <c r="V13" s="333"/>
      <c r="W13" s="41"/>
      <c r="X13" s="41"/>
      <c r="Y13" s="48"/>
      <c r="Z13" s="41"/>
      <c r="AA13" s="42"/>
      <c r="AB13" s="42"/>
      <c r="AC13" s="44"/>
      <c r="AD13" s="44"/>
      <c r="AE13" s="44"/>
      <c r="AF13" s="44"/>
      <c r="AG13" s="44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47"/>
      <c r="AX13" s="47"/>
      <c r="AY13" s="47"/>
      <c r="AZ13" s="47"/>
      <c r="BA13" s="47"/>
      <c r="BB13" s="47"/>
      <c r="BC13" s="47"/>
      <c r="BD13" s="47"/>
      <c r="BE13" s="47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7"/>
      <c r="BS13" s="188"/>
      <c r="BT13" s="188"/>
      <c r="BU13" s="188"/>
      <c r="BV13" s="188"/>
      <c r="BW13" s="185"/>
      <c r="BX13" s="185"/>
      <c r="CC13" s="185"/>
      <c r="CD13" s="48"/>
      <c r="CF13" s="218" t="s">
        <v>63</v>
      </c>
      <c r="CG13" s="218" t="s">
        <v>64</v>
      </c>
      <c r="CH13" s="218" t="s">
        <v>65</v>
      </c>
      <c r="CJ13" s="218" t="s">
        <v>129</v>
      </c>
      <c r="CK13" s="218" t="s">
        <v>193</v>
      </c>
      <c r="CL13" s="218" t="s">
        <v>194</v>
      </c>
    </row>
    <row r="14" spans="1:142" ht="27.75" customHeight="1">
      <c r="A14" s="147"/>
      <c r="B14" s="149"/>
      <c r="C14" s="148"/>
      <c r="D14" s="428" t="s">
        <v>209</v>
      </c>
      <c r="E14" s="211" t="s">
        <v>18</v>
      </c>
      <c r="F14" s="407" t="s">
        <v>133</v>
      </c>
      <c r="G14" s="408"/>
      <c r="H14" s="422" t="s">
        <v>5</v>
      </c>
      <c r="I14" s="404" t="s">
        <v>211</v>
      </c>
      <c r="J14" s="150"/>
      <c r="K14" s="151"/>
      <c r="L14" s="152" t="s">
        <v>18</v>
      </c>
      <c r="M14" s="153" t="s">
        <v>19</v>
      </c>
      <c r="N14" s="153" t="s">
        <v>20</v>
      </c>
      <c r="O14" s="154" t="s">
        <v>21</v>
      </c>
      <c r="P14" s="399" t="s">
        <v>154</v>
      </c>
      <c r="Q14" s="400"/>
      <c r="R14" s="401"/>
      <c r="S14" s="485"/>
      <c r="T14" s="486"/>
      <c r="U14" s="486"/>
      <c r="V14" s="346"/>
      <c r="W14" s="346"/>
      <c r="X14" s="346"/>
      <c r="Y14" s="346"/>
      <c r="Z14" s="346"/>
      <c r="AA14" s="42"/>
      <c r="AB14" s="42"/>
      <c r="AC14" s="55"/>
      <c r="AD14" s="44"/>
      <c r="AE14" s="44"/>
      <c r="AF14" s="44"/>
      <c r="AG14" s="44"/>
      <c r="AH14" s="56"/>
      <c r="AI14" s="57"/>
      <c r="AJ14" s="57"/>
      <c r="AK14" s="57"/>
      <c r="AL14" s="57"/>
      <c r="AM14" s="57"/>
      <c r="AN14" s="57"/>
      <c r="AO14" s="57"/>
      <c r="AP14" s="57"/>
      <c r="AQ14" s="244" t="s">
        <v>149</v>
      </c>
      <c r="AR14" s="57"/>
      <c r="AS14" s="57"/>
      <c r="AT14" s="57"/>
      <c r="AU14" s="57"/>
      <c r="AV14" s="57"/>
      <c r="AW14" s="5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7"/>
      <c r="BT14" s="188"/>
      <c r="BU14" s="188"/>
      <c r="BV14" s="188"/>
      <c r="BW14" s="188"/>
      <c r="BX14" s="185"/>
      <c r="CC14" s="185"/>
      <c r="CE14" s="48"/>
      <c r="CF14" s="183" t="s">
        <v>32</v>
      </c>
      <c r="CG14" s="220">
        <v>1.4</v>
      </c>
      <c r="CH14" s="220">
        <v>1.25</v>
      </c>
      <c r="CI14" s="220">
        <v>1.2</v>
      </c>
      <c r="EC14" s="217"/>
    </row>
    <row r="15" spans="1:142" ht="15.75" customHeight="1">
      <c r="A15" s="155" t="s">
        <v>22</v>
      </c>
      <c r="B15" s="156" t="s">
        <v>24</v>
      </c>
      <c r="C15" s="342" t="s">
        <v>23</v>
      </c>
      <c r="D15" s="429"/>
      <c r="E15" s="212" t="s">
        <v>180</v>
      </c>
      <c r="F15" s="409" t="s">
        <v>132</v>
      </c>
      <c r="G15" s="410"/>
      <c r="H15" s="423"/>
      <c r="I15" s="405"/>
      <c r="J15" s="157" t="s">
        <v>25</v>
      </c>
      <c r="K15" s="158"/>
      <c r="L15" s="8" t="s">
        <v>179</v>
      </c>
      <c r="M15" s="9" t="s">
        <v>151</v>
      </c>
      <c r="N15" s="9" t="s">
        <v>152</v>
      </c>
      <c r="O15" s="10" t="s">
        <v>27</v>
      </c>
      <c r="P15" s="229" t="s">
        <v>146</v>
      </c>
      <c r="Q15" s="230" t="s">
        <v>147</v>
      </c>
      <c r="R15" s="236" t="s">
        <v>136</v>
      </c>
      <c r="S15" s="485"/>
      <c r="T15" s="486"/>
      <c r="U15" s="486"/>
      <c r="V15" s="69"/>
      <c r="W15" s="364" t="s">
        <v>9</v>
      </c>
      <c r="X15" s="49"/>
      <c r="Y15" s="48"/>
      <c r="Z15" s="48"/>
      <c r="AA15" s="42"/>
      <c r="AB15" s="42"/>
      <c r="AC15" s="70"/>
      <c r="AD15" s="71"/>
      <c r="AE15" s="71"/>
      <c r="AF15" s="71"/>
      <c r="AG15" s="72"/>
      <c r="AH15" s="73" t="s">
        <v>28</v>
      </c>
      <c r="AI15" s="74"/>
      <c r="AJ15" s="74"/>
      <c r="AK15" s="75"/>
      <c r="AL15" s="75"/>
      <c r="AM15" s="47"/>
      <c r="AN15" s="74"/>
      <c r="AO15" s="76"/>
      <c r="AP15" s="47"/>
      <c r="AQ15" s="77" t="s">
        <v>29</v>
      </c>
      <c r="AR15" s="78" t="s">
        <v>195</v>
      </c>
      <c r="AS15" s="77" t="s">
        <v>30</v>
      </c>
      <c r="AT15" s="77" t="s">
        <v>31</v>
      </c>
      <c r="AU15" s="79" t="s">
        <v>32</v>
      </c>
      <c r="AV15" s="79" t="s">
        <v>33</v>
      </c>
      <c r="AW15" s="79" t="s">
        <v>34</v>
      </c>
      <c r="AX15" s="80" t="s">
        <v>66</v>
      </c>
      <c r="AY15" s="47"/>
      <c r="AZ15" s="47"/>
      <c r="BA15" s="81"/>
      <c r="BB15" s="81"/>
      <c r="BC15" s="81"/>
      <c r="BD15" s="47"/>
      <c r="BE15" s="47"/>
      <c r="BF15" s="47"/>
      <c r="BG15" s="47"/>
      <c r="BH15" s="186"/>
      <c r="BI15" s="326" t="s">
        <v>171</v>
      </c>
      <c r="BJ15" s="327"/>
      <c r="BK15" s="186"/>
      <c r="BL15" s="186"/>
      <c r="BM15" s="186"/>
      <c r="BN15" s="186"/>
      <c r="BO15" s="186"/>
      <c r="BP15" s="186"/>
      <c r="BQ15" s="186"/>
      <c r="BR15" s="186"/>
      <c r="BS15" s="187"/>
      <c r="BT15" s="188"/>
      <c r="BU15" s="188"/>
      <c r="BV15" s="188"/>
      <c r="BW15" s="188"/>
      <c r="BX15" s="185"/>
      <c r="CC15" s="185"/>
      <c r="CE15" s="48"/>
      <c r="CF15" s="240" t="s">
        <v>128</v>
      </c>
      <c r="CG15" s="242">
        <v>60</v>
      </c>
      <c r="CH15" s="242">
        <v>60</v>
      </c>
      <c r="CI15" s="242">
        <v>60</v>
      </c>
      <c r="CJ15" s="242">
        <v>60</v>
      </c>
      <c r="CK15" s="242"/>
      <c r="CL15" s="242">
        <v>60</v>
      </c>
      <c r="CM15" s="242">
        <v>60</v>
      </c>
      <c r="EC15" s="217"/>
    </row>
    <row r="16" spans="1:142" ht="24" customHeight="1">
      <c r="A16" s="11"/>
      <c r="B16" s="12"/>
      <c r="C16" s="226"/>
      <c r="D16" s="430"/>
      <c r="E16" s="210" t="s">
        <v>36</v>
      </c>
      <c r="F16" s="411" t="s">
        <v>150</v>
      </c>
      <c r="G16" s="412"/>
      <c r="H16" s="371" t="s">
        <v>35</v>
      </c>
      <c r="I16" s="406"/>
      <c r="J16" s="13" t="s">
        <v>130</v>
      </c>
      <c r="K16" s="37" t="s">
        <v>131</v>
      </c>
      <c r="L16" s="14" t="s">
        <v>36</v>
      </c>
      <c r="M16" s="15" t="s">
        <v>37</v>
      </c>
      <c r="N16" s="15" t="s">
        <v>36</v>
      </c>
      <c r="O16" s="16" t="s">
        <v>36</v>
      </c>
      <c r="P16" s="14" t="s">
        <v>36</v>
      </c>
      <c r="Q16" s="15" t="s">
        <v>36</v>
      </c>
      <c r="R16" s="16" t="s">
        <v>36</v>
      </c>
      <c r="S16" s="413"/>
      <c r="T16" s="414"/>
      <c r="U16" s="414"/>
      <c r="V16" s="48"/>
      <c r="W16" s="49"/>
      <c r="X16" s="49"/>
      <c r="Y16" s="48"/>
      <c r="Z16" s="48"/>
      <c r="AA16" s="82" t="s">
        <v>220</v>
      </c>
      <c r="AB16" s="82" t="s">
        <v>221</v>
      </c>
      <c r="AC16" s="83" t="s">
        <v>59</v>
      </c>
      <c r="AD16" s="84" t="s">
        <v>27</v>
      </c>
      <c r="AE16" s="84" t="s">
        <v>225</v>
      </c>
      <c r="AF16" s="85" t="s">
        <v>219</v>
      </c>
      <c r="AG16" s="86" t="s">
        <v>60</v>
      </c>
      <c r="AH16" s="83" t="s">
        <v>5</v>
      </c>
      <c r="AI16" s="85" t="s">
        <v>38</v>
      </c>
      <c r="AJ16" s="238" t="s">
        <v>148</v>
      </c>
      <c r="AK16" s="88" t="s">
        <v>39</v>
      </c>
      <c r="AL16" s="88" t="s">
        <v>40</v>
      </c>
      <c r="AM16" s="88" t="s">
        <v>41</v>
      </c>
      <c r="AN16" s="88" t="s">
        <v>42</v>
      </c>
      <c r="AO16" s="228" t="s">
        <v>134</v>
      </c>
      <c r="AP16" s="228" t="s">
        <v>190</v>
      </c>
      <c r="AQ16" s="89"/>
      <c r="AR16" s="90"/>
      <c r="AS16" s="91"/>
      <c r="AT16" s="91"/>
      <c r="AU16" s="92"/>
      <c r="AV16" s="93"/>
      <c r="AW16" s="93"/>
      <c r="AX16" s="337" t="s">
        <v>207</v>
      </c>
      <c r="AY16" s="337" t="s">
        <v>208</v>
      </c>
      <c r="AZ16" s="47" t="s">
        <v>90</v>
      </c>
      <c r="BA16" s="47" t="s">
        <v>91</v>
      </c>
      <c r="BB16" s="47" t="s">
        <v>92</v>
      </c>
      <c r="BC16" s="47" t="s">
        <v>93</v>
      </c>
      <c r="BD16" s="47" t="s">
        <v>94</v>
      </c>
      <c r="BE16" s="47"/>
      <c r="BF16" s="47"/>
      <c r="BG16" s="47" t="s">
        <v>212</v>
      </c>
      <c r="BH16" s="186"/>
      <c r="BI16" s="327" t="s">
        <v>173</v>
      </c>
      <c r="BJ16" s="327" t="s">
        <v>174</v>
      </c>
      <c r="BK16" s="327" t="s">
        <v>175</v>
      </c>
      <c r="BL16" s="327" t="s">
        <v>149</v>
      </c>
      <c r="BM16" s="186" t="s">
        <v>196</v>
      </c>
      <c r="BN16" s="186" t="s">
        <v>173</v>
      </c>
      <c r="BO16" s="186" t="s">
        <v>174</v>
      </c>
      <c r="BP16" s="186" t="s">
        <v>197</v>
      </c>
      <c r="BQ16" s="186"/>
      <c r="BR16" s="186"/>
      <c r="BS16" s="187"/>
      <c r="BT16" s="188"/>
      <c r="BU16" s="188"/>
      <c r="BV16" s="188"/>
      <c r="BW16" s="188"/>
      <c r="BX16" s="185"/>
      <c r="CC16" s="185"/>
      <c r="CE16" s="48"/>
      <c r="CF16" s="243"/>
      <c r="CG16" s="242">
        <v>80</v>
      </c>
      <c r="CH16" s="242">
        <v>80</v>
      </c>
      <c r="CI16" s="242">
        <v>80</v>
      </c>
      <c r="CJ16" s="242">
        <v>80</v>
      </c>
      <c r="CK16" s="242">
        <v>80</v>
      </c>
      <c r="CL16" s="242">
        <v>80</v>
      </c>
      <c r="CM16" s="242">
        <v>80</v>
      </c>
      <c r="EC16" s="217"/>
    </row>
    <row r="17" spans="1:133" ht="15.75" customHeight="1">
      <c r="A17" s="268"/>
      <c r="B17" s="269"/>
      <c r="C17" s="339"/>
      <c r="D17" s="273"/>
      <c r="E17" s="313"/>
      <c r="F17" s="402"/>
      <c r="G17" s="403"/>
      <c r="H17" s="274"/>
      <c r="I17" s="347"/>
      <c r="J17" s="275"/>
      <c r="K17" s="334"/>
      <c r="L17" s="387"/>
      <c r="M17" s="388"/>
      <c r="N17" s="365" t="str">
        <f>IF(AG17+M17&gt;0,L17-M17-O17-AE17,"")</f>
        <v/>
      </c>
      <c r="O17" s="366" t="str">
        <f>IF($AG17+AM17&gt;0,AD17,"")</f>
        <v/>
      </c>
      <c r="P17" s="381"/>
      <c r="Q17" s="382"/>
      <c r="R17" s="368">
        <f>L17-P17</f>
        <v>0</v>
      </c>
      <c r="S17" s="94"/>
      <c r="T17" s="95"/>
      <c r="U17" s="94"/>
      <c r="V17" s="96"/>
      <c r="W17" s="109"/>
      <c r="X17" s="48"/>
      <c r="Y17" s="48"/>
      <c r="Z17" s="48"/>
      <c r="AA17" s="82">
        <f t="shared" ref="AA17:AA32" si="0">IF(D17="-L1-4",22,0)</f>
        <v>0</v>
      </c>
      <c r="AB17" s="82">
        <f t="shared" ref="AB17:AB32" si="1">IF(D17="-L2-3",42,0)</f>
        <v>0</v>
      </c>
      <c r="AC17" s="97">
        <f t="shared" ref="AC17:AC32" si="2">L17-LEFT(AD17,3-AL17)-M17-80*(AK17+AL17)</f>
        <v>0</v>
      </c>
      <c r="AD17" s="98">
        <f>IF(AG17+AM17=0,0,VLOOKUP(BH17,BH$65:BR$430,11,FALSE)-AF17)</f>
        <v>0</v>
      </c>
      <c r="AE17" s="98">
        <f>IF(AK17+AL17&gt;0,80,0)</f>
        <v>0</v>
      </c>
      <c r="AF17" s="99">
        <f t="shared" ref="AF17:AF32" si="3">IF(D17="-L2-3",40,0)</f>
        <v>0</v>
      </c>
      <c r="AG17" s="86">
        <f>IF(L17&lt;&gt;"",1,0)</f>
        <v>0</v>
      </c>
      <c r="AH17" s="97">
        <f t="shared" ref="AH17:AH32" si="4">IF(H17&lt;&gt;0,IF(AND(H17&gt;=AT17,H17&lt;=AU17),0,1),0)</f>
        <v>0</v>
      </c>
      <c r="AI17" s="100">
        <f>IF(AND(AG17&gt;0,OR(M17&lt;AV17,(AC17-AF17)&lt;AW17)),1,0)</f>
        <v>0</v>
      </c>
      <c r="AJ17" s="237" t="e">
        <f>IF(OR(D17="",D17=AZ17,D17=BA17,D17=BB17,D17=BC17,D17=BD17,D17=#REF!,D17=AX17,D17=AY17),1,0)</f>
        <v>#N/A</v>
      </c>
      <c r="AK17" s="101">
        <f t="shared" ref="AK17:AK32" si="5">IF(LEFT(C17,2)="KV",1,0)</f>
        <v>0</v>
      </c>
      <c r="AL17" s="101">
        <f t="shared" ref="AL17:AL32" si="6">IF(LEFT(C17,2)="QV",1,0)</f>
        <v>0</v>
      </c>
      <c r="AM17" s="101">
        <f t="shared" ref="AM17:AM32" si="7">IF(LEFT(C17,1)="E",1,0)</f>
        <v>0</v>
      </c>
      <c r="AN17" s="101">
        <f t="shared" ref="AN17:AN32" si="8">IF(OR(H17=0.6,H17=0),0,1)*AM17</f>
        <v>0</v>
      </c>
      <c r="AO17" s="102">
        <f t="shared" ref="AO17:AO32" si="9">IF(LEFT(C17,2)="UX","X",IF(OR(LEFT(C17,1)="O",LEFT(C17,1)="U"),1,0))</f>
        <v>0</v>
      </c>
      <c r="AP17" s="102">
        <f t="shared" ref="AP17:AP32" ca="1" si="10">IF(AND(F17&lt;&gt;"",AO17&lt;&gt;0),COUNTIF(INDIRECT("c_"&amp;LEFT($C17,2)),F17),0)</f>
        <v>0</v>
      </c>
      <c r="AQ17" s="102" t="str">
        <f ca="1">IF(J17&lt;&gt;"",COUNTIF(INDIRECT("M_"&amp;LEFT($C17,2)),J17),"-")</f>
        <v>-</v>
      </c>
      <c r="AR17" s="239" t="str">
        <f ca="1">IF(K17&lt;&gt;"",COUNTIF(INDIRECT("tiso_"&amp;LEFT($C17,2)),K17),"-")</f>
        <v>-</v>
      </c>
      <c r="AS17" s="104"/>
      <c r="AT17" s="105">
        <f t="shared" ref="AT17:AT32" si="11">IF(C17="",0,VLOOKUP(C17,BI$65:CB$429,IF(MID(D17,2,1)="S",16,12),FALSE))</f>
        <v>0</v>
      </c>
      <c r="AU17" s="106">
        <f t="shared" ref="AU17:AU32" ca="1" si="12">IF(C17="",1.4,MIN(VLOOKUP(C17,BI$65:CB$429,13,FALSE),IF(J17="",1.4,INDIRECT("LMax"&amp;J17))))</f>
        <v>1.4</v>
      </c>
      <c r="AV17" s="107">
        <f t="shared" ref="AV17:AV32" si="13">IF(OR(C17="",AG17=0),0,VLOOKUP(BH17,BH$65:BW$430,15,FALSE))</f>
        <v>0</v>
      </c>
      <c r="AW17" s="107">
        <f t="shared" ref="AW17:AW32" si="14">IF(OR(C17="",AG17=0),0,VLOOKUP(BH17,BH$65:BW$430,16,FALSE))</f>
        <v>0</v>
      </c>
      <c r="AX17" s="227" t="str">
        <f t="shared" ref="AX17:AY32" si="15">IF($AM17=1,AX$16,"")</f>
        <v/>
      </c>
      <c r="AY17" s="227" t="str">
        <f t="shared" si="15"/>
        <v/>
      </c>
      <c r="AZ17" s="227" t="e">
        <f t="shared" ref="AZ17:AZ32" si="16">IF(VLOOKUP($C17,$BI$65:$BR$430,3,FALSE)&lt;&gt;"","-S"&amp;(VLOOKUP($C17,$BI$65:$BR$430,3,FALSE)),"")</f>
        <v>#N/A</v>
      </c>
      <c r="BA17" s="227" t="e">
        <f t="shared" ref="BA17:BA32" si="17">IF(VLOOKUP($C17,$BI$65:$BR$430,4,FALSE)&lt;&gt;"","-S"&amp;(VLOOKUP($C17,$BI$65:$BR$430,4,FALSE)),"")</f>
        <v>#N/A</v>
      </c>
      <c r="BB17" s="227" t="e">
        <f t="shared" ref="BB17:BB32" si="18">IF(VLOOKUP($C17,$BI$65:$BR$430,5,FALSE)&lt;&gt;"","-S"&amp;(VLOOKUP($C17,$BI$65:$BR$430,5,FALSE)),"")</f>
        <v>#N/A</v>
      </c>
      <c r="BC17" s="227" t="e">
        <f t="shared" ref="BC17:BC32" si="19">IF(VLOOKUP($C17,$BI$65:$BR$430,6,FALSE)&lt;&gt;"","-S"&amp;(VLOOKUP($C17,$BI$65:$BR$430,6,FALSE)),"")</f>
        <v>#N/A</v>
      </c>
      <c r="BD17" s="227" t="e">
        <f t="shared" ref="BD17:BD32" si="20">IF(VLOOKUP($C17,$BI$65:$BR$430,7,FALSE)&lt;&gt;"","-"&amp;(VLOOKUP($C17,$BI$65:$BR$430,7,FALSE)),"")</f>
        <v>#N/A</v>
      </c>
      <c r="BE17" s="47"/>
      <c r="BF17" s="47"/>
      <c r="BG17" s="227"/>
      <c r="BH17" s="185" t="str">
        <f t="shared" ref="BH17:BH32" si="21">C17&amp;E17</f>
        <v/>
      </c>
      <c r="BI17" s="327">
        <f>IF(AG17+AK17+AL17&gt;1,Q17-LEFT(AD17,IF(AK17=1,3,2))-N17,100)</f>
        <v>100</v>
      </c>
      <c r="BJ17" s="327">
        <f>IF(AK17+AL17&gt;0,P17-LEFT(AD17,IF(AK17=1,3,2))-M17,100)</f>
        <v>100</v>
      </c>
      <c r="BK17" s="327">
        <f>R17</f>
        <v>0</v>
      </c>
      <c r="BL17" s="327" t="s">
        <v>224</v>
      </c>
      <c r="BM17" s="186" t="str">
        <f>IF(M17&lt;AV17,"   a"&amp;IF(AK17+AL17&gt;0,1,""),"")</f>
        <v/>
      </c>
      <c r="BN17" s="186" t="str">
        <f>IF(BI17&lt;AV17,"   a2","")</f>
        <v/>
      </c>
      <c r="BO17" s="186" t="str">
        <f>IF(BJ17&lt;AW17,"   b1","")</f>
        <v/>
      </c>
      <c r="BP17" s="186" t="str">
        <f>IF(AC17-AF17&lt;AW17,"   b"&amp;IF(AK17+AL17&gt;0,2,""),"")</f>
        <v/>
      </c>
      <c r="BQ17" s="186"/>
      <c r="BR17" s="186"/>
      <c r="BS17" s="187"/>
      <c r="BT17" s="188"/>
      <c r="BU17" s="188"/>
      <c r="BV17" s="188"/>
      <c r="BW17" s="188"/>
      <c r="BX17" s="185"/>
      <c r="CC17" s="185"/>
      <c r="CE17" s="48"/>
      <c r="CF17" s="243"/>
      <c r="CG17" s="242">
        <v>100</v>
      </c>
      <c r="CH17" s="242">
        <v>100</v>
      </c>
      <c r="CI17" s="242">
        <v>100</v>
      </c>
      <c r="CJ17" s="242">
        <v>100</v>
      </c>
      <c r="CK17" s="242"/>
      <c r="CL17" s="242"/>
      <c r="CM17" s="242"/>
      <c r="EC17" s="217"/>
    </row>
    <row r="18" spans="1:133" ht="15.75" customHeight="1">
      <c r="A18" s="270"/>
      <c r="B18" s="271"/>
      <c r="C18" s="340"/>
      <c r="D18" s="276"/>
      <c r="E18" s="313"/>
      <c r="F18" s="396"/>
      <c r="G18" s="397"/>
      <c r="H18" s="277"/>
      <c r="I18" s="348"/>
      <c r="J18" s="278"/>
      <c r="K18" s="335"/>
      <c r="L18" s="387"/>
      <c r="M18" s="388"/>
      <c r="N18" s="365" t="str">
        <f t="shared" ref="N18:N32" si="22">IF(AG18+M18&gt;0,L18-M18-O18-AE18,"")</f>
        <v/>
      </c>
      <c r="O18" s="366" t="str">
        <f t="shared" ref="O18:O32" si="23">IF($AG18+AM18&gt;0,AD18,"")</f>
        <v/>
      </c>
      <c r="P18" s="383"/>
      <c r="Q18" s="384"/>
      <c r="R18" s="369">
        <f t="shared" ref="R18:R32" si="24">L18-P18</f>
        <v>0</v>
      </c>
      <c r="S18" s="94"/>
      <c r="T18" s="95"/>
      <c r="U18" s="94"/>
      <c r="V18" s="108"/>
      <c r="W18" s="109"/>
      <c r="X18" s="110"/>
      <c r="Y18" s="110"/>
      <c r="Z18" s="110"/>
      <c r="AA18" s="82">
        <f t="shared" si="0"/>
        <v>0</v>
      </c>
      <c r="AB18" s="82">
        <f t="shared" si="1"/>
        <v>0</v>
      </c>
      <c r="AC18" s="97">
        <f t="shared" si="2"/>
        <v>0</v>
      </c>
      <c r="AD18" s="98">
        <f t="shared" ref="AD18:AD32" si="25">IF(AG18+AM18=0,0,VLOOKUP(BH18,BH$65:BR$430,11,FALSE)-AF18)</f>
        <v>0</v>
      </c>
      <c r="AE18" s="98">
        <f t="shared" ref="AE18:AE32" si="26">IF(AK18+AL18&gt;0,80,0)</f>
        <v>0</v>
      </c>
      <c r="AF18" s="99">
        <f t="shared" si="3"/>
        <v>0</v>
      </c>
      <c r="AG18" s="86">
        <f t="shared" ref="AG18:AG32" si="27">IF(L18&lt;&gt;"",1,0)</f>
        <v>0</v>
      </c>
      <c r="AH18" s="97">
        <f t="shared" si="4"/>
        <v>0</v>
      </c>
      <c r="AI18" s="100">
        <f>IF(AND(AG18&gt;0,OR(M18&lt;AV18,(AC18-AF18)&lt;AW18)),1,0)</f>
        <v>0</v>
      </c>
      <c r="AJ18" s="237" t="e">
        <f>IF(OR(D18="",D18=AZ18,D18=BA18,D18=BB18,D18=BC18,D18=BD18,D18=#REF!,D18=AX18,D18=AY18),1,0)</f>
        <v>#N/A</v>
      </c>
      <c r="AK18" s="101">
        <f t="shared" si="5"/>
        <v>0</v>
      </c>
      <c r="AL18" s="101">
        <f t="shared" si="6"/>
        <v>0</v>
      </c>
      <c r="AM18" s="101">
        <f t="shared" si="7"/>
        <v>0</v>
      </c>
      <c r="AN18" s="101">
        <f t="shared" si="8"/>
        <v>0</v>
      </c>
      <c r="AO18" s="102">
        <f t="shared" si="9"/>
        <v>0</v>
      </c>
      <c r="AP18" s="102">
        <f t="shared" ca="1" si="10"/>
        <v>0</v>
      </c>
      <c r="AQ18" s="102" t="str">
        <f t="shared" ref="AQ18:AQ32" ca="1" si="28">IF(J18&lt;&gt;"",COUNTIF(INDIRECT("M_"&amp;LEFT($C18,2)),J18),"-")</f>
        <v>-</v>
      </c>
      <c r="AR18" s="239" t="str">
        <f t="shared" ref="AR18:AR32" ca="1" si="29">IF(K18&lt;&gt;"",COUNTIF(INDIRECT("tiso_"&amp;LEFT($C18,2)),K18),"-")</f>
        <v>-</v>
      </c>
      <c r="AS18" s="104"/>
      <c r="AT18" s="105">
        <f t="shared" si="11"/>
        <v>0</v>
      </c>
      <c r="AU18" s="106">
        <f t="shared" ca="1" si="12"/>
        <v>1.4</v>
      </c>
      <c r="AV18" s="107">
        <f t="shared" si="13"/>
        <v>0</v>
      </c>
      <c r="AW18" s="107">
        <f t="shared" si="14"/>
        <v>0</v>
      </c>
      <c r="AX18" s="227" t="str">
        <f t="shared" si="15"/>
        <v/>
      </c>
      <c r="AY18" s="227" t="str">
        <f t="shared" si="15"/>
        <v/>
      </c>
      <c r="AZ18" s="227" t="e">
        <f t="shared" si="16"/>
        <v>#N/A</v>
      </c>
      <c r="BA18" s="227" t="e">
        <f t="shared" si="17"/>
        <v>#N/A</v>
      </c>
      <c r="BB18" s="227" t="e">
        <f t="shared" si="18"/>
        <v>#N/A</v>
      </c>
      <c r="BC18" s="227" t="e">
        <f t="shared" si="19"/>
        <v>#N/A</v>
      </c>
      <c r="BD18" s="227" t="e">
        <f t="shared" si="20"/>
        <v>#N/A</v>
      </c>
      <c r="BE18" s="47"/>
      <c r="BF18" s="47"/>
      <c r="BG18" s="227" t="s">
        <v>213</v>
      </c>
      <c r="BH18" s="185" t="str">
        <f t="shared" si="21"/>
        <v/>
      </c>
      <c r="BI18" s="327">
        <f t="shared" ref="BI18:BI32" si="30">IF(AG18+AK18+AL18&gt;1,Q18-LEFT(AD18,IF(AK18=1,3,2))-N18,100)</f>
        <v>100</v>
      </c>
      <c r="BJ18" s="327">
        <f t="shared" ref="BJ18:BJ32" si="31">IF(AK18+AL18&gt;0,P18-LEFT(AD18,IF(AK18=1,3,2))-M18,100)</f>
        <v>100</v>
      </c>
      <c r="BK18" s="327">
        <f t="shared" ref="BK18:BK32" si="32">R18</f>
        <v>0</v>
      </c>
      <c r="BL18" s="327" t="s">
        <v>224</v>
      </c>
      <c r="BM18" s="186" t="str">
        <f t="shared" ref="BM18:BM32" si="33">IF(M18&lt;AV18,"   a"&amp;IF(AK18+AL18&gt;0,1,""),"")</f>
        <v/>
      </c>
      <c r="BN18" s="186" t="str">
        <f t="shared" ref="BN18:BN32" si="34">IF(BI18&lt;AV18,"   a2","")</f>
        <v/>
      </c>
      <c r="BO18" s="186" t="str">
        <f t="shared" ref="BO18:BO32" si="35">IF(BJ18&lt;AW18,"   b1","")</f>
        <v/>
      </c>
      <c r="BP18" s="186" t="str">
        <f>IF(AC18-AF18&lt;AW18,"   b"&amp;IF(AK18+AL18&gt;0,2,""),"")</f>
        <v/>
      </c>
      <c r="BQ18" s="185"/>
      <c r="BR18" s="336"/>
      <c r="BS18" s="187"/>
      <c r="BT18" s="188"/>
      <c r="BU18" s="188"/>
      <c r="BV18" s="188"/>
      <c r="BW18" s="188"/>
      <c r="BX18" s="185"/>
      <c r="CC18" s="185"/>
      <c r="CE18" s="48"/>
      <c r="CF18" s="243"/>
      <c r="CG18" s="242">
        <v>120</v>
      </c>
      <c r="CH18" s="242">
        <v>120</v>
      </c>
      <c r="CI18" s="242">
        <v>120</v>
      </c>
      <c r="CJ18" s="242">
        <v>120</v>
      </c>
      <c r="CK18" s="242"/>
      <c r="CL18" s="242"/>
      <c r="CM18" s="242"/>
      <c r="EC18" s="217"/>
    </row>
    <row r="19" spans="1:133" ht="15.75" customHeight="1">
      <c r="A19" s="270"/>
      <c r="B19" s="271"/>
      <c r="C19" s="340"/>
      <c r="D19" s="276"/>
      <c r="E19" s="313"/>
      <c r="F19" s="396"/>
      <c r="G19" s="397"/>
      <c r="H19" s="277"/>
      <c r="I19" s="348"/>
      <c r="J19" s="278"/>
      <c r="K19" s="335"/>
      <c r="L19" s="387"/>
      <c r="M19" s="388"/>
      <c r="N19" s="365" t="str">
        <f t="shared" si="22"/>
        <v/>
      </c>
      <c r="O19" s="366" t="str">
        <f t="shared" si="23"/>
        <v/>
      </c>
      <c r="P19" s="383"/>
      <c r="Q19" s="384"/>
      <c r="R19" s="369">
        <f t="shared" si="24"/>
        <v>0</v>
      </c>
      <c r="S19" s="94"/>
      <c r="T19" s="95"/>
      <c r="U19" s="94"/>
      <c r="V19" s="108"/>
      <c r="W19" s="231"/>
      <c r="X19" s="110"/>
      <c r="Y19" s="110"/>
      <c r="Z19" s="110"/>
      <c r="AA19" s="82">
        <f t="shared" si="0"/>
        <v>0</v>
      </c>
      <c r="AB19" s="82">
        <f t="shared" si="1"/>
        <v>0</v>
      </c>
      <c r="AC19" s="97">
        <f>L19-LEFT(AD19,3-AL19)-M19-80*(AK19+AL19)</f>
        <v>0</v>
      </c>
      <c r="AD19" s="98">
        <f t="shared" si="25"/>
        <v>0</v>
      </c>
      <c r="AE19" s="98">
        <f t="shared" si="26"/>
        <v>0</v>
      </c>
      <c r="AF19" s="99">
        <f t="shared" si="3"/>
        <v>0</v>
      </c>
      <c r="AG19" s="86">
        <f t="shared" si="27"/>
        <v>0</v>
      </c>
      <c r="AH19" s="97">
        <f t="shared" si="4"/>
        <v>0</v>
      </c>
      <c r="AI19" s="100">
        <f>IF(AND(AG19&gt;0,OR(M19&lt;AV19,(AC19-AF19)&lt;AW19)),1,0)</f>
        <v>0</v>
      </c>
      <c r="AJ19" s="237" t="e">
        <f>IF(OR(D19="",D19=AZ19,D19=BA19,D19=BB19,D19=BC19,D19=BD19,D19=#REF!,D19=AX19,D19=AY19),1,0)</f>
        <v>#N/A</v>
      </c>
      <c r="AK19" s="101">
        <f t="shared" si="5"/>
        <v>0</v>
      </c>
      <c r="AL19" s="101">
        <f t="shared" si="6"/>
        <v>0</v>
      </c>
      <c r="AM19" s="101">
        <f t="shared" si="7"/>
        <v>0</v>
      </c>
      <c r="AN19" s="101">
        <f t="shared" si="8"/>
        <v>0</v>
      </c>
      <c r="AO19" s="102">
        <f t="shared" si="9"/>
        <v>0</v>
      </c>
      <c r="AP19" s="102">
        <f t="shared" ca="1" si="10"/>
        <v>0</v>
      </c>
      <c r="AQ19" s="102" t="str">
        <f t="shared" ca="1" si="28"/>
        <v>-</v>
      </c>
      <c r="AR19" s="239" t="str">
        <f t="shared" ca="1" si="29"/>
        <v>-</v>
      </c>
      <c r="AS19" s="104"/>
      <c r="AT19" s="105">
        <f t="shared" si="11"/>
        <v>0</v>
      </c>
      <c r="AU19" s="106">
        <f t="shared" ca="1" si="12"/>
        <v>1.4</v>
      </c>
      <c r="AV19" s="107">
        <f t="shared" si="13"/>
        <v>0</v>
      </c>
      <c r="AW19" s="107">
        <f t="shared" si="14"/>
        <v>0</v>
      </c>
      <c r="AX19" s="227" t="str">
        <f t="shared" si="15"/>
        <v/>
      </c>
      <c r="AY19" s="227" t="str">
        <f t="shared" si="15"/>
        <v/>
      </c>
      <c r="AZ19" s="227" t="e">
        <f t="shared" si="16"/>
        <v>#N/A</v>
      </c>
      <c r="BA19" s="227" t="e">
        <f t="shared" si="17"/>
        <v>#N/A</v>
      </c>
      <c r="BB19" s="227" t="e">
        <f t="shared" si="18"/>
        <v>#N/A</v>
      </c>
      <c r="BC19" s="227" t="e">
        <f t="shared" si="19"/>
        <v>#N/A</v>
      </c>
      <c r="BD19" s="227" t="e">
        <f t="shared" si="20"/>
        <v>#N/A</v>
      </c>
      <c r="BE19" s="47"/>
      <c r="BF19" s="47"/>
      <c r="BG19" s="227" t="s">
        <v>214</v>
      </c>
      <c r="BH19" s="185" t="str">
        <f t="shared" si="21"/>
        <v/>
      </c>
      <c r="BI19" s="327">
        <f t="shared" si="30"/>
        <v>100</v>
      </c>
      <c r="BJ19" s="327">
        <f t="shared" si="31"/>
        <v>100</v>
      </c>
      <c r="BK19" s="327">
        <f t="shared" si="32"/>
        <v>0</v>
      </c>
      <c r="BL19" s="327" t="s">
        <v>224</v>
      </c>
      <c r="BM19" s="186" t="str">
        <f t="shared" si="33"/>
        <v/>
      </c>
      <c r="BN19" s="186" t="str">
        <f t="shared" si="34"/>
        <v/>
      </c>
      <c r="BO19" s="186" t="str">
        <f t="shared" si="35"/>
        <v/>
      </c>
      <c r="BP19" s="186" t="str">
        <f t="shared" ref="BP19:BP32" si="36">IF(AC19-AF19&lt;AW19,"   b"&amp;IF(AK19+AL19&gt;0,2,""),"")</f>
        <v/>
      </c>
      <c r="BQ19" s="186"/>
      <c r="BR19" s="186"/>
      <c r="BS19" s="187"/>
      <c r="BT19" s="188"/>
      <c r="BU19" s="188"/>
      <c r="BV19" s="188"/>
      <c r="BW19" s="188"/>
      <c r="BX19" s="185"/>
      <c r="CC19" s="185"/>
      <c r="CE19" s="48"/>
      <c r="CF19"/>
      <c r="EC19" s="217"/>
    </row>
    <row r="20" spans="1:133" ht="15.75" customHeight="1">
      <c r="A20" s="270"/>
      <c r="B20" s="271"/>
      <c r="C20" s="340"/>
      <c r="D20" s="276"/>
      <c r="E20" s="313"/>
      <c r="F20" s="396"/>
      <c r="G20" s="397"/>
      <c r="H20" s="277"/>
      <c r="I20" s="348"/>
      <c r="J20" s="278"/>
      <c r="K20" s="335"/>
      <c r="L20" s="387"/>
      <c r="M20" s="388"/>
      <c r="N20" s="365" t="str">
        <f t="shared" si="22"/>
        <v/>
      </c>
      <c r="O20" s="366" t="str">
        <f t="shared" si="23"/>
        <v/>
      </c>
      <c r="P20" s="383"/>
      <c r="Q20" s="384"/>
      <c r="R20" s="369">
        <f t="shared" si="24"/>
        <v>0</v>
      </c>
      <c r="S20" s="94"/>
      <c r="T20" s="95"/>
      <c r="U20" s="94"/>
      <c r="V20" s="108"/>
      <c r="W20" s="231"/>
      <c r="X20" s="110"/>
      <c r="Y20" s="110"/>
      <c r="Z20" s="232"/>
      <c r="AA20" s="82">
        <f t="shared" si="0"/>
        <v>0</v>
      </c>
      <c r="AB20" s="82">
        <f t="shared" si="1"/>
        <v>0</v>
      </c>
      <c r="AC20" s="97">
        <f t="shared" si="2"/>
        <v>0</v>
      </c>
      <c r="AD20" s="98">
        <f t="shared" si="25"/>
        <v>0</v>
      </c>
      <c r="AE20" s="98">
        <f t="shared" si="26"/>
        <v>0</v>
      </c>
      <c r="AF20" s="99">
        <f t="shared" si="3"/>
        <v>0</v>
      </c>
      <c r="AG20" s="86">
        <f t="shared" si="27"/>
        <v>0</v>
      </c>
      <c r="AH20" s="97">
        <f t="shared" si="4"/>
        <v>0</v>
      </c>
      <c r="AI20" s="100">
        <f t="shared" ref="AI20:AI32" si="37">IF(AND(AG20&gt;0,OR(M20&lt;AV20,(AC20-12*AM20)&lt;AW20)),1,0)</f>
        <v>0</v>
      </c>
      <c r="AJ20" s="237" t="e">
        <f>IF(OR(D20="",D20=AZ20,D20=BA20,D20=BB20,D20=BC20,D20=BD20,D20=#REF!,D20=AX20,D20=AY20),1,0)</f>
        <v>#N/A</v>
      </c>
      <c r="AK20" s="101">
        <f t="shared" si="5"/>
        <v>0</v>
      </c>
      <c r="AL20" s="101">
        <f t="shared" si="6"/>
        <v>0</v>
      </c>
      <c r="AM20" s="101">
        <f t="shared" si="7"/>
        <v>0</v>
      </c>
      <c r="AN20" s="101">
        <f t="shared" si="8"/>
        <v>0</v>
      </c>
      <c r="AO20" s="102">
        <f t="shared" si="9"/>
        <v>0</v>
      </c>
      <c r="AP20" s="102">
        <f t="shared" ca="1" si="10"/>
        <v>0</v>
      </c>
      <c r="AQ20" s="102" t="str">
        <f t="shared" ca="1" si="28"/>
        <v>-</v>
      </c>
      <c r="AR20" s="239" t="str">
        <f t="shared" ca="1" si="29"/>
        <v>-</v>
      </c>
      <c r="AS20" s="104"/>
      <c r="AT20" s="105">
        <f t="shared" si="11"/>
        <v>0</v>
      </c>
      <c r="AU20" s="106">
        <f t="shared" ca="1" si="12"/>
        <v>1.4</v>
      </c>
      <c r="AV20" s="107">
        <f t="shared" si="13"/>
        <v>0</v>
      </c>
      <c r="AW20" s="107">
        <f t="shared" si="14"/>
        <v>0</v>
      </c>
      <c r="AX20" s="227" t="str">
        <f t="shared" si="15"/>
        <v/>
      </c>
      <c r="AY20" s="227" t="str">
        <f t="shared" si="15"/>
        <v/>
      </c>
      <c r="AZ20" s="227" t="e">
        <f t="shared" si="16"/>
        <v>#N/A</v>
      </c>
      <c r="BA20" s="227" t="e">
        <f t="shared" si="17"/>
        <v>#N/A</v>
      </c>
      <c r="BB20" s="227" t="e">
        <f t="shared" si="18"/>
        <v>#N/A</v>
      </c>
      <c r="BC20" s="227" t="e">
        <f t="shared" si="19"/>
        <v>#N/A</v>
      </c>
      <c r="BD20" s="227" t="e">
        <f t="shared" si="20"/>
        <v>#N/A</v>
      </c>
      <c r="BE20" s="47"/>
      <c r="BF20" s="47"/>
      <c r="BG20" s="227"/>
      <c r="BH20" s="185" t="str">
        <f t="shared" si="21"/>
        <v/>
      </c>
      <c r="BI20" s="327">
        <f t="shared" si="30"/>
        <v>100</v>
      </c>
      <c r="BJ20" s="327">
        <f t="shared" si="31"/>
        <v>100</v>
      </c>
      <c r="BK20" s="327">
        <f t="shared" si="32"/>
        <v>0</v>
      </c>
      <c r="BL20" s="327" t="s">
        <v>224</v>
      </c>
      <c r="BM20" s="186" t="str">
        <f t="shared" si="33"/>
        <v/>
      </c>
      <c r="BN20" s="186" t="str">
        <f t="shared" si="34"/>
        <v/>
      </c>
      <c r="BO20" s="186" t="str">
        <f t="shared" si="35"/>
        <v/>
      </c>
      <c r="BP20" s="186" t="str">
        <f t="shared" si="36"/>
        <v/>
      </c>
      <c r="BQ20" s="186"/>
      <c r="BR20" s="186"/>
      <c r="BS20" s="187"/>
      <c r="BT20" s="188"/>
      <c r="BU20" s="188"/>
      <c r="BV20" s="188"/>
      <c r="BW20" s="188"/>
      <c r="BX20" s="185"/>
      <c r="CC20" s="185"/>
      <c r="CE20" s="48"/>
      <c r="CF20"/>
      <c r="EC20" s="217"/>
    </row>
    <row r="21" spans="1:133" ht="15.75" customHeight="1">
      <c r="A21" s="270"/>
      <c r="B21" s="271"/>
      <c r="C21" s="340"/>
      <c r="D21" s="276"/>
      <c r="E21" s="313"/>
      <c r="F21" s="396"/>
      <c r="G21" s="397"/>
      <c r="H21" s="277"/>
      <c r="I21" s="348"/>
      <c r="J21" s="278"/>
      <c r="K21" s="335"/>
      <c r="L21" s="387"/>
      <c r="M21" s="388"/>
      <c r="N21" s="365" t="str">
        <f t="shared" si="22"/>
        <v/>
      </c>
      <c r="O21" s="366" t="str">
        <f t="shared" si="23"/>
        <v/>
      </c>
      <c r="P21" s="383"/>
      <c r="Q21" s="384"/>
      <c r="R21" s="369">
        <f t="shared" si="24"/>
        <v>0</v>
      </c>
      <c r="S21" s="94"/>
      <c r="T21" s="95"/>
      <c r="U21" s="94"/>
      <c r="V21" s="108"/>
      <c r="W21" s="231"/>
      <c r="X21" s="110"/>
      <c r="Y21" s="110"/>
      <c r="Z21" s="232"/>
      <c r="AA21" s="82">
        <f t="shared" si="0"/>
        <v>0</v>
      </c>
      <c r="AB21" s="82">
        <f t="shared" si="1"/>
        <v>0</v>
      </c>
      <c r="AC21" s="97">
        <f t="shared" si="2"/>
        <v>0</v>
      </c>
      <c r="AD21" s="98">
        <f t="shared" si="25"/>
        <v>0</v>
      </c>
      <c r="AE21" s="98">
        <f t="shared" si="26"/>
        <v>0</v>
      </c>
      <c r="AF21" s="99">
        <f t="shared" si="3"/>
        <v>0</v>
      </c>
      <c r="AG21" s="86">
        <f t="shared" si="27"/>
        <v>0</v>
      </c>
      <c r="AH21" s="97">
        <f t="shared" si="4"/>
        <v>0</v>
      </c>
      <c r="AI21" s="100">
        <f t="shared" si="37"/>
        <v>0</v>
      </c>
      <c r="AJ21" s="237" t="e">
        <f>IF(OR(D21="",D21=AZ21,D21=BA21,D21=BB21,D21=BC21,D21=BD21,D21=#REF!,D21=AX21,D21=AY21),1,0)</f>
        <v>#N/A</v>
      </c>
      <c r="AK21" s="101">
        <f t="shared" si="5"/>
        <v>0</v>
      </c>
      <c r="AL21" s="101">
        <f t="shared" si="6"/>
        <v>0</v>
      </c>
      <c r="AM21" s="101">
        <f t="shared" si="7"/>
        <v>0</v>
      </c>
      <c r="AN21" s="101">
        <f t="shared" si="8"/>
        <v>0</v>
      </c>
      <c r="AO21" s="102">
        <f t="shared" si="9"/>
        <v>0</v>
      </c>
      <c r="AP21" s="102">
        <f t="shared" ca="1" si="10"/>
        <v>0</v>
      </c>
      <c r="AQ21" s="102" t="str">
        <f t="shared" ca="1" si="28"/>
        <v>-</v>
      </c>
      <c r="AR21" s="239" t="str">
        <f t="shared" ca="1" si="29"/>
        <v>-</v>
      </c>
      <c r="AS21" s="104"/>
      <c r="AT21" s="105">
        <f t="shared" si="11"/>
        <v>0</v>
      </c>
      <c r="AU21" s="106">
        <f t="shared" ca="1" si="12"/>
        <v>1.4</v>
      </c>
      <c r="AV21" s="107">
        <f t="shared" si="13"/>
        <v>0</v>
      </c>
      <c r="AW21" s="107">
        <f t="shared" si="14"/>
        <v>0</v>
      </c>
      <c r="AX21" s="227" t="str">
        <f t="shared" si="15"/>
        <v/>
      </c>
      <c r="AY21" s="227" t="str">
        <f t="shared" si="15"/>
        <v/>
      </c>
      <c r="AZ21" s="227" t="e">
        <f t="shared" si="16"/>
        <v>#N/A</v>
      </c>
      <c r="BA21" s="227" t="e">
        <f t="shared" si="17"/>
        <v>#N/A</v>
      </c>
      <c r="BB21" s="227" t="e">
        <f t="shared" si="18"/>
        <v>#N/A</v>
      </c>
      <c r="BC21" s="227" t="e">
        <f t="shared" si="19"/>
        <v>#N/A</v>
      </c>
      <c r="BD21" s="227" t="e">
        <f t="shared" si="20"/>
        <v>#N/A</v>
      </c>
      <c r="BE21" s="47"/>
      <c r="BF21" s="47"/>
      <c r="BG21" s="227"/>
      <c r="BH21" s="185" t="str">
        <f t="shared" si="21"/>
        <v/>
      </c>
      <c r="BI21" s="327">
        <f t="shared" si="30"/>
        <v>100</v>
      </c>
      <c r="BJ21" s="327">
        <f t="shared" si="31"/>
        <v>100</v>
      </c>
      <c r="BK21" s="327">
        <f t="shared" si="32"/>
        <v>0</v>
      </c>
      <c r="BL21" s="327" t="s">
        <v>224</v>
      </c>
      <c r="BM21" s="186" t="str">
        <f t="shared" si="33"/>
        <v/>
      </c>
      <c r="BN21" s="186" t="str">
        <f t="shared" si="34"/>
        <v/>
      </c>
      <c r="BO21" s="186" t="str">
        <f t="shared" si="35"/>
        <v/>
      </c>
      <c r="BP21" s="186" t="str">
        <f t="shared" si="36"/>
        <v/>
      </c>
      <c r="BQ21" s="186"/>
      <c r="BR21" s="186"/>
      <c r="BS21" s="187"/>
      <c r="BT21" s="188"/>
      <c r="BU21" s="188"/>
      <c r="BV21" s="188"/>
      <c r="BW21" s="188"/>
      <c r="BX21" s="185"/>
      <c r="CC21" s="185"/>
      <c r="CE21" s="48"/>
      <c r="CF21"/>
      <c r="EC21" s="217"/>
    </row>
    <row r="22" spans="1:133" ht="15.75" customHeight="1">
      <c r="A22" s="270"/>
      <c r="B22" s="271"/>
      <c r="C22" s="340"/>
      <c r="D22" s="276"/>
      <c r="E22" s="313"/>
      <c r="F22" s="396"/>
      <c r="G22" s="397"/>
      <c r="H22" s="277"/>
      <c r="I22" s="348"/>
      <c r="J22" s="278"/>
      <c r="K22" s="335"/>
      <c r="L22" s="387"/>
      <c r="M22" s="388"/>
      <c r="N22" s="365" t="str">
        <f t="shared" si="22"/>
        <v/>
      </c>
      <c r="O22" s="366" t="str">
        <f t="shared" si="23"/>
        <v/>
      </c>
      <c r="P22" s="383"/>
      <c r="Q22" s="384"/>
      <c r="R22" s="369">
        <f t="shared" si="24"/>
        <v>0</v>
      </c>
      <c r="S22" s="94"/>
      <c r="T22" s="95"/>
      <c r="U22" s="94"/>
      <c r="V22" s="108"/>
      <c r="W22" s="231"/>
      <c r="X22" s="110"/>
      <c r="Y22" s="110"/>
      <c r="Z22" s="232"/>
      <c r="AA22" s="82">
        <f t="shared" si="0"/>
        <v>0</v>
      </c>
      <c r="AB22" s="82">
        <f t="shared" si="1"/>
        <v>0</v>
      </c>
      <c r="AC22" s="97">
        <f t="shared" si="2"/>
        <v>0</v>
      </c>
      <c r="AD22" s="98">
        <f t="shared" si="25"/>
        <v>0</v>
      </c>
      <c r="AE22" s="98">
        <f t="shared" si="26"/>
        <v>0</v>
      </c>
      <c r="AF22" s="99">
        <f t="shared" si="3"/>
        <v>0</v>
      </c>
      <c r="AG22" s="86">
        <f t="shared" si="27"/>
        <v>0</v>
      </c>
      <c r="AH22" s="97">
        <f t="shared" si="4"/>
        <v>0</v>
      </c>
      <c r="AI22" s="100">
        <f t="shared" si="37"/>
        <v>0</v>
      </c>
      <c r="AJ22" s="237" t="e">
        <f>IF(OR(D22="",D22=AZ22,D22=BA22,D22=BB22,D22=BC22,D22=BD22,D22=#REF!,D22=AX22,D22=AY22),1,0)</f>
        <v>#N/A</v>
      </c>
      <c r="AK22" s="101">
        <f t="shared" si="5"/>
        <v>0</v>
      </c>
      <c r="AL22" s="101">
        <f t="shared" si="6"/>
        <v>0</v>
      </c>
      <c r="AM22" s="101">
        <f t="shared" si="7"/>
        <v>0</v>
      </c>
      <c r="AN22" s="101">
        <f t="shared" si="8"/>
        <v>0</v>
      </c>
      <c r="AO22" s="102">
        <f t="shared" si="9"/>
        <v>0</v>
      </c>
      <c r="AP22" s="102">
        <f t="shared" ca="1" si="10"/>
        <v>0</v>
      </c>
      <c r="AQ22" s="102" t="str">
        <f t="shared" ca="1" si="28"/>
        <v>-</v>
      </c>
      <c r="AR22" s="239" t="str">
        <f t="shared" ca="1" si="29"/>
        <v>-</v>
      </c>
      <c r="AS22" s="104"/>
      <c r="AT22" s="105">
        <f t="shared" si="11"/>
        <v>0</v>
      </c>
      <c r="AU22" s="106">
        <f t="shared" ca="1" si="12"/>
        <v>1.4</v>
      </c>
      <c r="AV22" s="107">
        <f t="shared" si="13"/>
        <v>0</v>
      </c>
      <c r="AW22" s="107">
        <f t="shared" si="14"/>
        <v>0</v>
      </c>
      <c r="AX22" s="227" t="str">
        <f t="shared" si="15"/>
        <v/>
      </c>
      <c r="AY22" s="227" t="str">
        <f t="shared" si="15"/>
        <v/>
      </c>
      <c r="AZ22" s="227" t="e">
        <f t="shared" si="16"/>
        <v>#N/A</v>
      </c>
      <c r="BA22" s="227" t="e">
        <f t="shared" si="17"/>
        <v>#N/A</v>
      </c>
      <c r="BB22" s="227" t="e">
        <f t="shared" si="18"/>
        <v>#N/A</v>
      </c>
      <c r="BC22" s="227" t="e">
        <f t="shared" si="19"/>
        <v>#N/A</v>
      </c>
      <c r="BD22" s="227" t="e">
        <f t="shared" si="20"/>
        <v>#N/A</v>
      </c>
      <c r="BE22" s="47"/>
      <c r="BF22" s="47"/>
      <c r="BG22" s="227"/>
      <c r="BH22" s="185" t="str">
        <f t="shared" si="21"/>
        <v/>
      </c>
      <c r="BI22" s="327">
        <f t="shared" si="30"/>
        <v>100</v>
      </c>
      <c r="BJ22" s="327">
        <f t="shared" si="31"/>
        <v>100</v>
      </c>
      <c r="BK22" s="327">
        <f t="shared" si="32"/>
        <v>0</v>
      </c>
      <c r="BL22" s="327" t="s">
        <v>224</v>
      </c>
      <c r="BM22" s="186" t="str">
        <f t="shared" si="33"/>
        <v/>
      </c>
      <c r="BN22" s="186" t="str">
        <f t="shared" si="34"/>
        <v/>
      </c>
      <c r="BO22" s="186" t="str">
        <f t="shared" si="35"/>
        <v/>
      </c>
      <c r="BP22" s="186" t="str">
        <f t="shared" si="36"/>
        <v/>
      </c>
      <c r="BQ22" s="186"/>
      <c r="BR22" s="186"/>
      <c r="BS22" s="187"/>
      <c r="BT22" s="188"/>
      <c r="BU22" s="188"/>
      <c r="BV22" s="188"/>
      <c r="BW22" s="188"/>
      <c r="BX22" s="185"/>
      <c r="CC22" s="185"/>
      <c r="CE22" s="48"/>
      <c r="CF22"/>
      <c r="EC22" s="217"/>
    </row>
    <row r="23" spans="1:133" ht="15.75" customHeight="1">
      <c r="A23" s="270"/>
      <c r="B23" s="271"/>
      <c r="C23" s="340"/>
      <c r="D23" s="276"/>
      <c r="E23" s="313"/>
      <c r="F23" s="396"/>
      <c r="G23" s="397"/>
      <c r="H23" s="277"/>
      <c r="I23" s="348"/>
      <c r="J23" s="278"/>
      <c r="K23" s="335"/>
      <c r="L23" s="387"/>
      <c r="M23" s="388"/>
      <c r="N23" s="365" t="str">
        <f t="shared" si="22"/>
        <v/>
      </c>
      <c r="O23" s="366" t="str">
        <f t="shared" si="23"/>
        <v/>
      </c>
      <c r="P23" s="383"/>
      <c r="Q23" s="384"/>
      <c r="R23" s="369">
        <f t="shared" si="24"/>
        <v>0</v>
      </c>
      <c r="S23" s="94"/>
      <c r="T23" s="95"/>
      <c r="U23" s="94"/>
      <c r="V23" s="108"/>
      <c r="W23" s="231"/>
      <c r="X23" s="112"/>
      <c r="Y23" s="110"/>
      <c r="Z23" s="112"/>
      <c r="AA23" s="82">
        <f t="shared" si="0"/>
        <v>0</v>
      </c>
      <c r="AB23" s="82">
        <f t="shared" si="1"/>
        <v>0</v>
      </c>
      <c r="AC23" s="97">
        <f t="shared" si="2"/>
        <v>0</v>
      </c>
      <c r="AD23" s="98">
        <f t="shared" si="25"/>
        <v>0</v>
      </c>
      <c r="AE23" s="98">
        <f t="shared" si="26"/>
        <v>0</v>
      </c>
      <c r="AF23" s="99">
        <f t="shared" si="3"/>
        <v>0</v>
      </c>
      <c r="AG23" s="86">
        <f t="shared" si="27"/>
        <v>0</v>
      </c>
      <c r="AH23" s="97">
        <f t="shared" si="4"/>
        <v>0</v>
      </c>
      <c r="AI23" s="100">
        <f t="shared" si="37"/>
        <v>0</v>
      </c>
      <c r="AJ23" s="237" t="e">
        <f>IF(OR(D23="",D23=AZ23,D23=BA23,D23=BB23,D23=BC23,D23=BD23,D23=#REF!,D23=AX23,D23=AY23),1,0)</f>
        <v>#N/A</v>
      </c>
      <c r="AK23" s="101">
        <f t="shared" si="5"/>
        <v>0</v>
      </c>
      <c r="AL23" s="101">
        <f t="shared" si="6"/>
        <v>0</v>
      </c>
      <c r="AM23" s="101">
        <f t="shared" si="7"/>
        <v>0</v>
      </c>
      <c r="AN23" s="101">
        <f t="shared" si="8"/>
        <v>0</v>
      </c>
      <c r="AO23" s="102">
        <f t="shared" si="9"/>
        <v>0</v>
      </c>
      <c r="AP23" s="102">
        <f t="shared" ca="1" si="10"/>
        <v>0</v>
      </c>
      <c r="AQ23" s="102" t="str">
        <f t="shared" ca="1" si="28"/>
        <v>-</v>
      </c>
      <c r="AR23" s="239" t="str">
        <f t="shared" ca="1" si="29"/>
        <v>-</v>
      </c>
      <c r="AS23" s="104"/>
      <c r="AT23" s="105">
        <f t="shared" si="11"/>
        <v>0</v>
      </c>
      <c r="AU23" s="106">
        <f t="shared" ca="1" si="12"/>
        <v>1.4</v>
      </c>
      <c r="AV23" s="107">
        <f t="shared" si="13"/>
        <v>0</v>
      </c>
      <c r="AW23" s="107">
        <f t="shared" si="14"/>
        <v>0</v>
      </c>
      <c r="AX23" s="227" t="str">
        <f t="shared" si="15"/>
        <v/>
      </c>
      <c r="AY23" s="227" t="str">
        <f t="shared" si="15"/>
        <v/>
      </c>
      <c r="AZ23" s="227" t="e">
        <f t="shared" si="16"/>
        <v>#N/A</v>
      </c>
      <c r="BA23" s="227" t="e">
        <f t="shared" si="17"/>
        <v>#N/A</v>
      </c>
      <c r="BB23" s="227" t="e">
        <f t="shared" si="18"/>
        <v>#N/A</v>
      </c>
      <c r="BC23" s="227" t="e">
        <f t="shared" si="19"/>
        <v>#N/A</v>
      </c>
      <c r="BD23" s="227" t="e">
        <f t="shared" si="20"/>
        <v>#N/A</v>
      </c>
      <c r="BE23" s="47"/>
      <c r="BF23" s="47"/>
      <c r="BG23" s="227"/>
      <c r="BH23" s="185" t="str">
        <f t="shared" si="21"/>
        <v/>
      </c>
      <c r="BI23" s="327">
        <f t="shared" si="30"/>
        <v>100</v>
      </c>
      <c r="BJ23" s="327">
        <f t="shared" si="31"/>
        <v>100</v>
      </c>
      <c r="BK23" s="327">
        <f t="shared" si="32"/>
        <v>0</v>
      </c>
      <c r="BL23" s="327" t="s">
        <v>224</v>
      </c>
      <c r="BM23" s="186" t="str">
        <f t="shared" si="33"/>
        <v/>
      </c>
      <c r="BN23" s="186" t="str">
        <f t="shared" si="34"/>
        <v/>
      </c>
      <c r="BO23" s="186" t="str">
        <f t="shared" si="35"/>
        <v/>
      </c>
      <c r="BP23" s="186" t="str">
        <f t="shared" si="36"/>
        <v/>
      </c>
      <c r="BQ23" s="186"/>
      <c r="BR23" s="186"/>
      <c r="BS23" s="187"/>
      <c r="BT23" s="188"/>
      <c r="BU23" s="188"/>
      <c r="BV23" s="188"/>
      <c r="BW23" s="188"/>
      <c r="BX23" s="185"/>
      <c r="CC23" s="185"/>
      <c r="CE23" s="48"/>
      <c r="CF23" s="183"/>
      <c r="EC23" s="217"/>
    </row>
    <row r="24" spans="1:133" ht="15.75" customHeight="1">
      <c r="A24" s="270"/>
      <c r="B24" s="271"/>
      <c r="C24" s="340"/>
      <c r="D24" s="276"/>
      <c r="E24" s="313"/>
      <c r="F24" s="396"/>
      <c r="G24" s="397"/>
      <c r="H24" s="277"/>
      <c r="I24" s="348"/>
      <c r="J24" s="278"/>
      <c r="K24" s="335"/>
      <c r="L24" s="387"/>
      <c r="M24" s="388"/>
      <c r="N24" s="365" t="str">
        <f t="shared" si="22"/>
        <v/>
      </c>
      <c r="O24" s="366" t="str">
        <f t="shared" si="23"/>
        <v/>
      </c>
      <c r="P24" s="383"/>
      <c r="Q24" s="384"/>
      <c r="R24" s="369">
        <f t="shared" si="24"/>
        <v>0</v>
      </c>
      <c r="S24" s="94"/>
      <c r="T24" s="95"/>
      <c r="U24" s="94"/>
      <c r="V24" s="108"/>
      <c r="W24" s="112"/>
      <c r="X24" s="110"/>
      <c r="Y24" s="110"/>
      <c r="Z24" s="110"/>
      <c r="AA24" s="82">
        <f t="shared" si="0"/>
        <v>0</v>
      </c>
      <c r="AB24" s="82">
        <f t="shared" si="1"/>
        <v>0</v>
      </c>
      <c r="AC24" s="97">
        <f t="shared" si="2"/>
        <v>0</v>
      </c>
      <c r="AD24" s="98">
        <f t="shared" si="25"/>
        <v>0</v>
      </c>
      <c r="AE24" s="98">
        <f t="shared" si="26"/>
        <v>0</v>
      </c>
      <c r="AF24" s="99">
        <f t="shared" si="3"/>
        <v>0</v>
      </c>
      <c r="AG24" s="86">
        <f t="shared" si="27"/>
        <v>0</v>
      </c>
      <c r="AH24" s="97">
        <f t="shared" si="4"/>
        <v>0</v>
      </c>
      <c r="AI24" s="100">
        <f t="shared" si="37"/>
        <v>0</v>
      </c>
      <c r="AJ24" s="237" t="e">
        <f>IF(OR(D24="",D24=AZ24,D24=BA24,D24=BB24,D24=BC24,D24=BD24,D24=#REF!,D24=AX24,D24=AY24),1,0)</f>
        <v>#N/A</v>
      </c>
      <c r="AK24" s="101">
        <f t="shared" si="5"/>
        <v>0</v>
      </c>
      <c r="AL24" s="101">
        <f t="shared" si="6"/>
        <v>0</v>
      </c>
      <c r="AM24" s="101">
        <f t="shared" si="7"/>
        <v>0</v>
      </c>
      <c r="AN24" s="101">
        <f t="shared" si="8"/>
        <v>0</v>
      </c>
      <c r="AO24" s="102">
        <f t="shared" si="9"/>
        <v>0</v>
      </c>
      <c r="AP24" s="102">
        <f t="shared" ca="1" si="10"/>
        <v>0</v>
      </c>
      <c r="AQ24" s="102" t="str">
        <f t="shared" ca="1" si="28"/>
        <v>-</v>
      </c>
      <c r="AR24" s="239" t="str">
        <f t="shared" ca="1" si="29"/>
        <v>-</v>
      </c>
      <c r="AS24" s="104"/>
      <c r="AT24" s="105">
        <f t="shared" si="11"/>
        <v>0</v>
      </c>
      <c r="AU24" s="106">
        <f t="shared" ca="1" si="12"/>
        <v>1.4</v>
      </c>
      <c r="AV24" s="107">
        <f t="shared" si="13"/>
        <v>0</v>
      </c>
      <c r="AW24" s="107">
        <f t="shared" si="14"/>
        <v>0</v>
      </c>
      <c r="AX24" s="227" t="str">
        <f t="shared" si="15"/>
        <v/>
      </c>
      <c r="AY24" s="227" t="str">
        <f t="shared" si="15"/>
        <v/>
      </c>
      <c r="AZ24" s="227" t="e">
        <f t="shared" si="16"/>
        <v>#N/A</v>
      </c>
      <c r="BA24" s="227" t="e">
        <f t="shared" si="17"/>
        <v>#N/A</v>
      </c>
      <c r="BB24" s="227" t="e">
        <f t="shared" si="18"/>
        <v>#N/A</v>
      </c>
      <c r="BC24" s="227" t="e">
        <f t="shared" si="19"/>
        <v>#N/A</v>
      </c>
      <c r="BD24" s="227" t="e">
        <f t="shared" si="20"/>
        <v>#N/A</v>
      </c>
      <c r="BE24" s="47"/>
      <c r="BF24" s="47"/>
      <c r="BG24" s="227"/>
      <c r="BH24" s="185" t="str">
        <f t="shared" si="21"/>
        <v/>
      </c>
      <c r="BI24" s="327">
        <f t="shared" si="30"/>
        <v>100</v>
      </c>
      <c r="BJ24" s="327">
        <f t="shared" si="31"/>
        <v>100</v>
      </c>
      <c r="BK24" s="327">
        <f t="shared" si="32"/>
        <v>0</v>
      </c>
      <c r="BL24" s="327" t="s">
        <v>224</v>
      </c>
      <c r="BM24" s="186" t="str">
        <f t="shared" si="33"/>
        <v/>
      </c>
      <c r="BN24" s="186" t="str">
        <f t="shared" si="34"/>
        <v/>
      </c>
      <c r="BO24" s="186" t="str">
        <f t="shared" si="35"/>
        <v/>
      </c>
      <c r="BP24" s="186" t="str">
        <f t="shared" si="36"/>
        <v/>
      </c>
      <c r="BQ24" s="186"/>
      <c r="BR24" s="186"/>
      <c r="BS24" s="187"/>
      <c r="BT24" s="188"/>
      <c r="BU24" s="188"/>
      <c r="BV24" s="188"/>
      <c r="BW24" s="188"/>
      <c r="BX24" s="185"/>
      <c r="CC24" s="185"/>
      <c r="CE24" s="48"/>
      <c r="CF24" s="183"/>
      <c r="EC24" s="217"/>
    </row>
    <row r="25" spans="1:133" ht="15.75" customHeight="1">
      <c r="A25" s="270"/>
      <c r="B25" s="271"/>
      <c r="C25" s="340"/>
      <c r="D25" s="276"/>
      <c r="E25" s="313"/>
      <c r="F25" s="396"/>
      <c r="G25" s="397"/>
      <c r="H25" s="277"/>
      <c r="I25" s="348"/>
      <c r="J25" s="278"/>
      <c r="K25" s="335"/>
      <c r="L25" s="387"/>
      <c r="M25" s="388"/>
      <c r="N25" s="365" t="str">
        <f t="shared" si="22"/>
        <v/>
      </c>
      <c r="O25" s="366" t="str">
        <f t="shared" si="23"/>
        <v/>
      </c>
      <c r="P25" s="383"/>
      <c r="Q25" s="384"/>
      <c r="R25" s="369">
        <f t="shared" si="24"/>
        <v>0</v>
      </c>
      <c r="S25" s="94"/>
      <c r="T25" s="95"/>
      <c r="U25" s="94"/>
      <c r="V25" s="108"/>
      <c r="W25" s="364" t="s">
        <v>145</v>
      </c>
      <c r="X25" s="49"/>
      <c r="Y25" s="110"/>
      <c r="Z25" s="110"/>
      <c r="AA25" s="82">
        <f t="shared" si="0"/>
        <v>0</v>
      </c>
      <c r="AB25" s="82">
        <f t="shared" si="1"/>
        <v>0</v>
      </c>
      <c r="AC25" s="97">
        <f t="shared" si="2"/>
        <v>0</v>
      </c>
      <c r="AD25" s="98">
        <f t="shared" si="25"/>
        <v>0</v>
      </c>
      <c r="AE25" s="98">
        <f t="shared" si="26"/>
        <v>0</v>
      </c>
      <c r="AF25" s="99">
        <f t="shared" si="3"/>
        <v>0</v>
      </c>
      <c r="AG25" s="86">
        <f t="shared" si="27"/>
        <v>0</v>
      </c>
      <c r="AH25" s="97">
        <f t="shared" si="4"/>
        <v>0</v>
      </c>
      <c r="AI25" s="100">
        <f t="shared" si="37"/>
        <v>0</v>
      </c>
      <c r="AJ25" s="237" t="e">
        <f>IF(OR(D25="",D25=AZ25,D25=BA25,D25=BB25,D25=BC25,D25=BD25,D25=#REF!,D25=AX25,D25=AY25),1,0)</f>
        <v>#N/A</v>
      </c>
      <c r="AK25" s="101">
        <f t="shared" si="5"/>
        <v>0</v>
      </c>
      <c r="AL25" s="101">
        <f t="shared" si="6"/>
        <v>0</v>
      </c>
      <c r="AM25" s="101">
        <f t="shared" si="7"/>
        <v>0</v>
      </c>
      <c r="AN25" s="101">
        <f t="shared" si="8"/>
        <v>0</v>
      </c>
      <c r="AO25" s="102">
        <f t="shared" si="9"/>
        <v>0</v>
      </c>
      <c r="AP25" s="102">
        <f t="shared" ca="1" si="10"/>
        <v>0</v>
      </c>
      <c r="AQ25" s="102" t="str">
        <f t="shared" ca="1" si="28"/>
        <v>-</v>
      </c>
      <c r="AR25" s="239" t="str">
        <f t="shared" ca="1" si="29"/>
        <v>-</v>
      </c>
      <c r="AS25" s="104"/>
      <c r="AT25" s="105">
        <f t="shared" si="11"/>
        <v>0</v>
      </c>
      <c r="AU25" s="106">
        <f t="shared" ca="1" si="12"/>
        <v>1.4</v>
      </c>
      <c r="AV25" s="107">
        <f t="shared" si="13"/>
        <v>0</v>
      </c>
      <c r="AW25" s="107">
        <f t="shared" si="14"/>
        <v>0</v>
      </c>
      <c r="AX25" s="227" t="str">
        <f t="shared" si="15"/>
        <v/>
      </c>
      <c r="AY25" s="227" t="str">
        <f t="shared" si="15"/>
        <v/>
      </c>
      <c r="AZ25" s="227" t="e">
        <f t="shared" si="16"/>
        <v>#N/A</v>
      </c>
      <c r="BA25" s="227" t="e">
        <f t="shared" si="17"/>
        <v>#N/A</v>
      </c>
      <c r="BB25" s="227" t="e">
        <f t="shared" si="18"/>
        <v>#N/A</v>
      </c>
      <c r="BC25" s="227" t="e">
        <f t="shared" si="19"/>
        <v>#N/A</v>
      </c>
      <c r="BD25" s="227" t="e">
        <f t="shared" si="20"/>
        <v>#N/A</v>
      </c>
      <c r="BE25" s="47"/>
      <c r="BF25" s="47"/>
      <c r="BG25" s="227"/>
      <c r="BH25" s="185" t="str">
        <f t="shared" si="21"/>
        <v/>
      </c>
      <c r="BI25" s="327">
        <f t="shared" si="30"/>
        <v>100</v>
      </c>
      <c r="BJ25" s="327">
        <f t="shared" si="31"/>
        <v>100</v>
      </c>
      <c r="BK25" s="327">
        <f t="shared" si="32"/>
        <v>0</v>
      </c>
      <c r="BL25" s="327" t="s">
        <v>224</v>
      </c>
      <c r="BM25" s="186" t="str">
        <f t="shared" si="33"/>
        <v/>
      </c>
      <c r="BN25" s="186" t="str">
        <f t="shared" si="34"/>
        <v/>
      </c>
      <c r="BO25" s="186" t="str">
        <f t="shared" si="35"/>
        <v/>
      </c>
      <c r="BP25" s="186" t="str">
        <f t="shared" si="36"/>
        <v/>
      </c>
      <c r="BQ25" s="186"/>
      <c r="BR25" s="186"/>
      <c r="BS25" s="187"/>
      <c r="BT25" s="188"/>
      <c r="BU25" s="188"/>
      <c r="BV25" s="188"/>
      <c r="BW25" s="188"/>
      <c r="BX25" s="185"/>
      <c r="CC25" s="185"/>
      <c r="CE25" s="48"/>
      <c r="CF25"/>
      <c r="EC25" s="217"/>
    </row>
    <row r="26" spans="1:133" ht="15.75" customHeight="1">
      <c r="A26" s="270"/>
      <c r="B26" s="271"/>
      <c r="C26" s="340"/>
      <c r="D26" s="276"/>
      <c r="E26" s="313"/>
      <c r="F26" s="396"/>
      <c r="G26" s="397"/>
      <c r="H26" s="277"/>
      <c r="I26" s="348"/>
      <c r="J26" s="278"/>
      <c r="K26" s="335"/>
      <c r="L26" s="387"/>
      <c r="M26" s="388"/>
      <c r="N26" s="365" t="str">
        <f t="shared" si="22"/>
        <v/>
      </c>
      <c r="O26" s="366" t="str">
        <f t="shared" si="23"/>
        <v/>
      </c>
      <c r="P26" s="383"/>
      <c r="Q26" s="384"/>
      <c r="R26" s="369">
        <f t="shared" si="24"/>
        <v>0</v>
      </c>
      <c r="S26" s="94"/>
      <c r="T26" s="95"/>
      <c r="U26" s="94"/>
      <c r="V26" s="108"/>
      <c r="W26" s="231"/>
      <c r="X26" s="110"/>
      <c r="Y26" s="110"/>
      <c r="Z26" s="110"/>
      <c r="AA26" s="82">
        <f t="shared" si="0"/>
        <v>0</v>
      </c>
      <c r="AB26" s="82">
        <f t="shared" si="1"/>
        <v>0</v>
      </c>
      <c r="AC26" s="97">
        <f t="shared" si="2"/>
        <v>0</v>
      </c>
      <c r="AD26" s="98">
        <f t="shared" si="25"/>
        <v>0</v>
      </c>
      <c r="AE26" s="98">
        <f t="shared" si="26"/>
        <v>0</v>
      </c>
      <c r="AF26" s="99">
        <f t="shared" si="3"/>
        <v>0</v>
      </c>
      <c r="AG26" s="86">
        <f t="shared" si="27"/>
        <v>0</v>
      </c>
      <c r="AH26" s="97">
        <f t="shared" si="4"/>
        <v>0</v>
      </c>
      <c r="AI26" s="100">
        <f t="shared" si="37"/>
        <v>0</v>
      </c>
      <c r="AJ26" s="237" t="e">
        <f>IF(OR(D26="",D26=AZ26,D26=BA26,D26=BB26,D26=BC26,D26=BD26,D26=#REF!,D26=AX26,D26=AY26),1,0)</f>
        <v>#N/A</v>
      </c>
      <c r="AK26" s="101">
        <f t="shared" si="5"/>
        <v>0</v>
      </c>
      <c r="AL26" s="101">
        <f t="shared" si="6"/>
        <v>0</v>
      </c>
      <c r="AM26" s="101">
        <f t="shared" si="7"/>
        <v>0</v>
      </c>
      <c r="AN26" s="101">
        <f t="shared" si="8"/>
        <v>0</v>
      </c>
      <c r="AO26" s="102">
        <f t="shared" si="9"/>
        <v>0</v>
      </c>
      <c r="AP26" s="102">
        <f t="shared" ca="1" si="10"/>
        <v>0</v>
      </c>
      <c r="AQ26" s="102" t="str">
        <f t="shared" ca="1" si="28"/>
        <v>-</v>
      </c>
      <c r="AR26" s="239" t="str">
        <f t="shared" ca="1" si="29"/>
        <v>-</v>
      </c>
      <c r="AS26" s="104"/>
      <c r="AT26" s="105">
        <f t="shared" si="11"/>
        <v>0</v>
      </c>
      <c r="AU26" s="106">
        <f t="shared" ca="1" si="12"/>
        <v>1.4</v>
      </c>
      <c r="AV26" s="107">
        <f t="shared" si="13"/>
        <v>0</v>
      </c>
      <c r="AW26" s="107">
        <f t="shared" si="14"/>
        <v>0</v>
      </c>
      <c r="AX26" s="227" t="str">
        <f t="shared" si="15"/>
        <v/>
      </c>
      <c r="AY26" s="227" t="str">
        <f t="shared" si="15"/>
        <v/>
      </c>
      <c r="AZ26" s="227" t="e">
        <f t="shared" si="16"/>
        <v>#N/A</v>
      </c>
      <c r="BA26" s="227" t="e">
        <f t="shared" si="17"/>
        <v>#N/A</v>
      </c>
      <c r="BB26" s="227" t="e">
        <f t="shared" si="18"/>
        <v>#N/A</v>
      </c>
      <c r="BC26" s="227" t="e">
        <f t="shared" si="19"/>
        <v>#N/A</v>
      </c>
      <c r="BD26" s="227" t="e">
        <f t="shared" si="20"/>
        <v>#N/A</v>
      </c>
      <c r="BE26" s="47"/>
      <c r="BF26" s="47"/>
      <c r="BG26" s="227"/>
      <c r="BH26" s="185" t="str">
        <f t="shared" si="21"/>
        <v/>
      </c>
      <c r="BI26" s="327">
        <f t="shared" si="30"/>
        <v>100</v>
      </c>
      <c r="BJ26" s="327">
        <f t="shared" si="31"/>
        <v>100</v>
      </c>
      <c r="BK26" s="327">
        <f t="shared" si="32"/>
        <v>0</v>
      </c>
      <c r="BL26" s="327" t="s">
        <v>224</v>
      </c>
      <c r="BM26" s="186" t="str">
        <f t="shared" si="33"/>
        <v/>
      </c>
      <c r="BN26" s="186" t="str">
        <f t="shared" si="34"/>
        <v/>
      </c>
      <c r="BO26" s="186" t="str">
        <f t="shared" si="35"/>
        <v/>
      </c>
      <c r="BP26" s="186" t="str">
        <f t="shared" si="36"/>
        <v/>
      </c>
      <c r="BQ26" s="186"/>
      <c r="BR26" s="186"/>
      <c r="BS26" s="187"/>
      <c r="BT26" s="188"/>
      <c r="BU26" s="188"/>
      <c r="BV26" s="188"/>
      <c r="BW26" s="188"/>
      <c r="BX26" s="185"/>
      <c r="CC26" s="185"/>
      <c r="CE26" s="48"/>
      <c r="CF26"/>
      <c r="EC26" s="217"/>
    </row>
    <row r="27" spans="1:133" ht="15.75" customHeight="1">
      <c r="A27" s="270"/>
      <c r="B27" s="271"/>
      <c r="C27" s="340"/>
      <c r="D27" s="276"/>
      <c r="E27" s="313"/>
      <c r="F27" s="396"/>
      <c r="G27" s="397"/>
      <c r="H27" s="277"/>
      <c r="I27" s="348"/>
      <c r="J27" s="278"/>
      <c r="K27" s="335"/>
      <c r="L27" s="387"/>
      <c r="M27" s="388"/>
      <c r="N27" s="365" t="str">
        <f t="shared" si="22"/>
        <v/>
      </c>
      <c r="O27" s="366" t="str">
        <f t="shared" si="23"/>
        <v/>
      </c>
      <c r="P27" s="383"/>
      <c r="Q27" s="384"/>
      <c r="R27" s="369">
        <f t="shared" si="24"/>
        <v>0</v>
      </c>
      <c r="S27" s="94"/>
      <c r="T27" s="95"/>
      <c r="U27" s="94"/>
      <c r="V27" s="108"/>
      <c r="W27" s="231"/>
      <c r="X27" s="110"/>
      <c r="Y27" s="111"/>
      <c r="Z27" s="111"/>
      <c r="AA27" s="82">
        <f t="shared" si="0"/>
        <v>0</v>
      </c>
      <c r="AB27" s="82">
        <f t="shared" si="1"/>
        <v>0</v>
      </c>
      <c r="AC27" s="97">
        <f t="shared" si="2"/>
        <v>0</v>
      </c>
      <c r="AD27" s="98">
        <f t="shared" si="25"/>
        <v>0</v>
      </c>
      <c r="AE27" s="98">
        <f t="shared" si="26"/>
        <v>0</v>
      </c>
      <c r="AF27" s="99">
        <f t="shared" si="3"/>
        <v>0</v>
      </c>
      <c r="AG27" s="86">
        <f t="shared" si="27"/>
        <v>0</v>
      </c>
      <c r="AH27" s="97">
        <f t="shared" si="4"/>
        <v>0</v>
      </c>
      <c r="AI27" s="100">
        <f t="shared" si="37"/>
        <v>0</v>
      </c>
      <c r="AJ27" s="237" t="e">
        <f>IF(OR(D27="",D27=AZ27,D27=BA27,D27=BB27,D27=BC27,D27=BD27,D27=#REF!,D27=AX27,D27=AY27),1,0)</f>
        <v>#N/A</v>
      </c>
      <c r="AK27" s="101">
        <f t="shared" si="5"/>
        <v>0</v>
      </c>
      <c r="AL27" s="101">
        <f t="shared" si="6"/>
        <v>0</v>
      </c>
      <c r="AM27" s="101">
        <f t="shared" si="7"/>
        <v>0</v>
      </c>
      <c r="AN27" s="101">
        <f t="shared" si="8"/>
        <v>0</v>
      </c>
      <c r="AO27" s="102">
        <f t="shared" si="9"/>
        <v>0</v>
      </c>
      <c r="AP27" s="102">
        <f t="shared" ca="1" si="10"/>
        <v>0</v>
      </c>
      <c r="AQ27" s="102" t="str">
        <f t="shared" ca="1" si="28"/>
        <v>-</v>
      </c>
      <c r="AR27" s="239" t="str">
        <f t="shared" ca="1" si="29"/>
        <v>-</v>
      </c>
      <c r="AS27" s="104"/>
      <c r="AT27" s="105">
        <f t="shared" si="11"/>
        <v>0</v>
      </c>
      <c r="AU27" s="106">
        <f t="shared" ca="1" si="12"/>
        <v>1.4</v>
      </c>
      <c r="AV27" s="107">
        <f t="shared" si="13"/>
        <v>0</v>
      </c>
      <c r="AW27" s="107">
        <f t="shared" si="14"/>
        <v>0</v>
      </c>
      <c r="AX27" s="227" t="str">
        <f t="shared" si="15"/>
        <v/>
      </c>
      <c r="AY27" s="227" t="str">
        <f t="shared" si="15"/>
        <v/>
      </c>
      <c r="AZ27" s="227" t="e">
        <f t="shared" si="16"/>
        <v>#N/A</v>
      </c>
      <c r="BA27" s="227" t="e">
        <f t="shared" si="17"/>
        <v>#N/A</v>
      </c>
      <c r="BB27" s="227" t="e">
        <f t="shared" si="18"/>
        <v>#N/A</v>
      </c>
      <c r="BC27" s="227" t="e">
        <f t="shared" si="19"/>
        <v>#N/A</v>
      </c>
      <c r="BD27" s="227" t="e">
        <f t="shared" si="20"/>
        <v>#N/A</v>
      </c>
      <c r="BE27" s="47"/>
      <c r="BF27" s="47"/>
      <c r="BG27" s="227"/>
      <c r="BH27" s="185" t="str">
        <f t="shared" si="21"/>
        <v/>
      </c>
      <c r="BI27" s="327">
        <f t="shared" si="30"/>
        <v>100</v>
      </c>
      <c r="BJ27" s="327">
        <f t="shared" si="31"/>
        <v>100</v>
      </c>
      <c r="BK27" s="327">
        <f t="shared" si="32"/>
        <v>0</v>
      </c>
      <c r="BL27" s="327" t="s">
        <v>224</v>
      </c>
      <c r="BM27" s="186" t="str">
        <f t="shared" si="33"/>
        <v/>
      </c>
      <c r="BN27" s="186" t="str">
        <f t="shared" si="34"/>
        <v/>
      </c>
      <c r="BO27" s="186" t="str">
        <f t="shared" si="35"/>
        <v/>
      </c>
      <c r="BP27" s="186" t="str">
        <f t="shared" si="36"/>
        <v/>
      </c>
      <c r="BQ27" s="186"/>
      <c r="BR27" s="186"/>
      <c r="BS27" s="187"/>
      <c r="BT27" s="188"/>
      <c r="BU27" s="188"/>
      <c r="BV27" s="188"/>
      <c r="BW27" s="188"/>
      <c r="BX27" s="185"/>
      <c r="CC27" s="185"/>
      <c r="CE27" s="48"/>
      <c r="CF27"/>
      <c r="EC27" s="217"/>
    </row>
    <row r="28" spans="1:133" ht="15.75" customHeight="1">
      <c r="A28" s="270"/>
      <c r="B28" s="271"/>
      <c r="C28" s="340"/>
      <c r="D28" s="276"/>
      <c r="E28" s="313"/>
      <c r="F28" s="396"/>
      <c r="G28" s="397"/>
      <c r="H28" s="277"/>
      <c r="I28" s="348"/>
      <c r="J28" s="278"/>
      <c r="K28" s="335"/>
      <c r="L28" s="387"/>
      <c r="M28" s="388"/>
      <c r="N28" s="365" t="str">
        <f t="shared" si="22"/>
        <v/>
      </c>
      <c r="O28" s="366" t="str">
        <f t="shared" si="23"/>
        <v/>
      </c>
      <c r="P28" s="383"/>
      <c r="Q28" s="384"/>
      <c r="R28" s="369">
        <f t="shared" si="24"/>
        <v>0</v>
      </c>
      <c r="S28" s="94"/>
      <c r="T28" s="95"/>
      <c r="U28" s="94"/>
      <c r="V28" s="108"/>
      <c r="W28" s="233"/>
      <c r="X28" s="112"/>
      <c r="Y28" s="112"/>
      <c r="Z28" s="112"/>
      <c r="AA28" s="82">
        <f t="shared" si="0"/>
        <v>0</v>
      </c>
      <c r="AB28" s="82">
        <f t="shared" si="1"/>
        <v>0</v>
      </c>
      <c r="AC28" s="97">
        <f t="shared" si="2"/>
        <v>0</v>
      </c>
      <c r="AD28" s="98">
        <f t="shared" si="25"/>
        <v>0</v>
      </c>
      <c r="AE28" s="98">
        <f t="shared" si="26"/>
        <v>0</v>
      </c>
      <c r="AF28" s="99">
        <f t="shared" si="3"/>
        <v>0</v>
      </c>
      <c r="AG28" s="86">
        <f t="shared" si="27"/>
        <v>0</v>
      </c>
      <c r="AH28" s="97">
        <f t="shared" si="4"/>
        <v>0</v>
      </c>
      <c r="AI28" s="100">
        <f t="shared" si="37"/>
        <v>0</v>
      </c>
      <c r="AJ28" s="237" t="e">
        <f>IF(OR(D28="",D28=AZ28,D28=BA28,D28=BB28,D28=BC28,D28=BD28,D28=#REF!,D28=AX28,D28=AY28),1,0)</f>
        <v>#N/A</v>
      </c>
      <c r="AK28" s="101">
        <f t="shared" si="5"/>
        <v>0</v>
      </c>
      <c r="AL28" s="101">
        <f t="shared" si="6"/>
        <v>0</v>
      </c>
      <c r="AM28" s="101">
        <f t="shared" si="7"/>
        <v>0</v>
      </c>
      <c r="AN28" s="101">
        <f t="shared" si="8"/>
        <v>0</v>
      </c>
      <c r="AO28" s="102">
        <f t="shared" si="9"/>
        <v>0</v>
      </c>
      <c r="AP28" s="102">
        <f t="shared" ca="1" si="10"/>
        <v>0</v>
      </c>
      <c r="AQ28" s="102" t="str">
        <f t="shared" ca="1" si="28"/>
        <v>-</v>
      </c>
      <c r="AR28" s="239" t="str">
        <f t="shared" ca="1" si="29"/>
        <v>-</v>
      </c>
      <c r="AS28" s="104"/>
      <c r="AT28" s="105">
        <f t="shared" si="11"/>
        <v>0</v>
      </c>
      <c r="AU28" s="106">
        <f t="shared" ca="1" si="12"/>
        <v>1.4</v>
      </c>
      <c r="AV28" s="107">
        <f t="shared" si="13"/>
        <v>0</v>
      </c>
      <c r="AW28" s="107">
        <f t="shared" si="14"/>
        <v>0</v>
      </c>
      <c r="AX28" s="227" t="str">
        <f t="shared" si="15"/>
        <v/>
      </c>
      <c r="AY28" s="227" t="str">
        <f t="shared" si="15"/>
        <v/>
      </c>
      <c r="AZ28" s="227" t="e">
        <f t="shared" si="16"/>
        <v>#N/A</v>
      </c>
      <c r="BA28" s="227" t="e">
        <f t="shared" si="17"/>
        <v>#N/A</v>
      </c>
      <c r="BB28" s="227" t="e">
        <f t="shared" si="18"/>
        <v>#N/A</v>
      </c>
      <c r="BC28" s="227" t="e">
        <f t="shared" si="19"/>
        <v>#N/A</v>
      </c>
      <c r="BD28" s="227" t="e">
        <f t="shared" si="20"/>
        <v>#N/A</v>
      </c>
      <c r="BE28" s="47"/>
      <c r="BF28" s="47"/>
      <c r="BG28" s="227"/>
      <c r="BH28" s="185" t="str">
        <f t="shared" si="21"/>
        <v/>
      </c>
      <c r="BI28" s="327">
        <f t="shared" si="30"/>
        <v>100</v>
      </c>
      <c r="BJ28" s="327">
        <f t="shared" si="31"/>
        <v>100</v>
      </c>
      <c r="BK28" s="327">
        <f t="shared" si="32"/>
        <v>0</v>
      </c>
      <c r="BL28" s="327" t="s">
        <v>224</v>
      </c>
      <c r="BM28" s="186" t="str">
        <f t="shared" si="33"/>
        <v/>
      </c>
      <c r="BN28" s="186" t="str">
        <f t="shared" si="34"/>
        <v/>
      </c>
      <c r="BO28" s="186" t="str">
        <f t="shared" si="35"/>
        <v/>
      </c>
      <c r="BP28" s="186" t="str">
        <f t="shared" si="36"/>
        <v/>
      </c>
      <c r="BQ28" s="186"/>
      <c r="BR28" s="186"/>
      <c r="BS28" s="187"/>
      <c r="BT28" s="188"/>
      <c r="BU28" s="188"/>
      <c r="BV28" s="188"/>
      <c r="BW28" s="188"/>
      <c r="BX28" s="185"/>
      <c r="CC28" s="185"/>
      <c r="CE28" s="48"/>
      <c r="CF28"/>
      <c r="EC28" s="217"/>
    </row>
    <row r="29" spans="1:133" ht="15.75" customHeight="1">
      <c r="A29" s="270"/>
      <c r="B29" s="271"/>
      <c r="C29" s="340"/>
      <c r="D29" s="276"/>
      <c r="E29" s="313"/>
      <c r="F29" s="396"/>
      <c r="G29" s="397"/>
      <c r="H29" s="277"/>
      <c r="I29" s="348"/>
      <c r="J29" s="278"/>
      <c r="K29" s="335"/>
      <c r="L29" s="387"/>
      <c r="M29" s="388"/>
      <c r="N29" s="365" t="str">
        <f t="shared" si="22"/>
        <v/>
      </c>
      <c r="O29" s="366" t="str">
        <f t="shared" si="23"/>
        <v/>
      </c>
      <c r="P29" s="383"/>
      <c r="Q29" s="384"/>
      <c r="R29" s="369">
        <f t="shared" si="24"/>
        <v>0</v>
      </c>
      <c r="S29" s="94"/>
      <c r="T29" s="95"/>
      <c r="U29" s="94"/>
      <c r="V29" s="108"/>
      <c r="W29" s="231"/>
      <c r="X29" s="110"/>
      <c r="Y29" s="110"/>
      <c r="Z29" s="110"/>
      <c r="AA29" s="82">
        <f t="shared" si="0"/>
        <v>0</v>
      </c>
      <c r="AB29" s="82">
        <f t="shared" si="1"/>
        <v>0</v>
      </c>
      <c r="AC29" s="97">
        <f t="shared" si="2"/>
        <v>0</v>
      </c>
      <c r="AD29" s="98">
        <f t="shared" si="25"/>
        <v>0</v>
      </c>
      <c r="AE29" s="98">
        <f t="shared" si="26"/>
        <v>0</v>
      </c>
      <c r="AF29" s="99">
        <f t="shared" si="3"/>
        <v>0</v>
      </c>
      <c r="AG29" s="86">
        <f t="shared" si="27"/>
        <v>0</v>
      </c>
      <c r="AH29" s="97">
        <f t="shared" si="4"/>
        <v>0</v>
      </c>
      <c r="AI29" s="100">
        <f t="shared" si="37"/>
        <v>0</v>
      </c>
      <c r="AJ29" s="237" t="e">
        <f>IF(OR(D29="",D29=AZ29,D29=BA29,D29=BB29,D29=BC29,D29=BD29,D29=#REF!,D29=AX29,D29=AY29),1,0)</f>
        <v>#N/A</v>
      </c>
      <c r="AK29" s="101">
        <f t="shared" si="5"/>
        <v>0</v>
      </c>
      <c r="AL29" s="101">
        <f t="shared" si="6"/>
        <v>0</v>
      </c>
      <c r="AM29" s="101">
        <f t="shared" si="7"/>
        <v>0</v>
      </c>
      <c r="AN29" s="101">
        <f t="shared" si="8"/>
        <v>0</v>
      </c>
      <c r="AO29" s="102">
        <f t="shared" si="9"/>
        <v>0</v>
      </c>
      <c r="AP29" s="102">
        <f t="shared" ca="1" si="10"/>
        <v>0</v>
      </c>
      <c r="AQ29" s="102" t="str">
        <f t="shared" ca="1" si="28"/>
        <v>-</v>
      </c>
      <c r="AR29" s="239" t="str">
        <f t="shared" ca="1" si="29"/>
        <v>-</v>
      </c>
      <c r="AS29" s="104"/>
      <c r="AT29" s="105">
        <f t="shared" si="11"/>
        <v>0</v>
      </c>
      <c r="AU29" s="106">
        <f t="shared" ca="1" si="12"/>
        <v>1.4</v>
      </c>
      <c r="AV29" s="107">
        <f t="shared" si="13"/>
        <v>0</v>
      </c>
      <c r="AW29" s="107">
        <f t="shared" si="14"/>
        <v>0</v>
      </c>
      <c r="AX29" s="227" t="str">
        <f t="shared" si="15"/>
        <v/>
      </c>
      <c r="AY29" s="227" t="str">
        <f t="shared" si="15"/>
        <v/>
      </c>
      <c r="AZ29" s="227" t="e">
        <f t="shared" si="16"/>
        <v>#N/A</v>
      </c>
      <c r="BA29" s="227" t="e">
        <f t="shared" si="17"/>
        <v>#N/A</v>
      </c>
      <c r="BB29" s="227" t="e">
        <f t="shared" si="18"/>
        <v>#N/A</v>
      </c>
      <c r="BC29" s="227" t="e">
        <f t="shared" si="19"/>
        <v>#N/A</v>
      </c>
      <c r="BD29" s="227" t="e">
        <f t="shared" si="20"/>
        <v>#N/A</v>
      </c>
      <c r="BE29" s="47"/>
      <c r="BF29" s="47"/>
      <c r="BG29" s="227"/>
      <c r="BH29" s="185" t="str">
        <f t="shared" si="21"/>
        <v/>
      </c>
      <c r="BI29" s="327">
        <f t="shared" si="30"/>
        <v>100</v>
      </c>
      <c r="BJ29" s="327">
        <f t="shared" si="31"/>
        <v>100</v>
      </c>
      <c r="BK29" s="327">
        <f t="shared" si="32"/>
        <v>0</v>
      </c>
      <c r="BL29" s="327" t="s">
        <v>224</v>
      </c>
      <c r="BM29" s="186" t="str">
        <f t="shared" si="33"/>
        <v/>
      </c>
      <c r="BN29" s="186" t="str">
        <f t="shared" si="34"/>
        <v/>
      </c>
      <c r="BO29" s="186" t="str">
        <f t="shared" si="35"/>
        <v/>
      </c>
      <c r="BP29" s="186" t="str">
        <f t="shared" si="36"/>
        <v/>
      </c>
      <c r="BQ29" s="186"/>
      <c r="BR29" s="186"/>
      <c r="BS29" s="187"/>
      <c r="BT29" s="188"/>
      <c r="BU29" s="188"/>
      <c r="BV29" s="188"/>
      <c r="BW29" s="188"/>
      <c r="BX29" s="185"/>
      <c r="CC29" s="185"/>
      <c r="CE29" s="48"/>
      <c r="CF29"/>
      <c r="EC29" s="217"/>
    </row>
    <row r="30" spans="1:133" ht="15.75" customHeight="1">
      <c r="A30" s="270"/>
      <c r="B30" s="271"/>
      <c r="C30" s="340"/>
      <c r="D30" s="276"/>
      <c r="E30" s="313"/>
      <c r="F30" s="396"/>
      <c r="G30" s="397"/>
      <c r="H30" s="277"/>
      <c r="I30" s="348"/>
      <c r="J30" s="278"/>
      <c r="K30" s="335"/>
      <c r="L30" s="387"/>
      <c r="M30" s="388"/>
      <c r="N30" s="365" t="str">
        <f t="shared" si="22"/>
        <v/>
      </c>
      <c r="O30" s="366" t="str">
        <f t="shared" si="23"/>
        <v/>
      </c>
      <c r="P30" s="383"/>
      <c r="Q30" s="384"/>
      <c r="R30" s="369">
        <f t="shared" si="24"/>
        <v>0</v>
      </c>
      <c r="S30" s="94"/>
      <c r="T30" s="95"/>
      <c r="U30" s="94"/>
      <c r="V30" s="108"/>
      <c r="W30" s="112"/>
      <c r="X30" s="110"/>
      <c r="Y30" s="110"/>
      <c r="Z30" s="110"/>
      <c r="AA30" s="82">
        <f t="shared" si="0"/>
        <v>0</v>
      </c>
      <c r="AB30" s="82">
        <f t="shared" si="1"/>
        <v>0</v>
      </c>
      <c r="AC30" s="97">
        <f t="shared" si="2"/>
        <v>0</v>
      </c>
      <c r="AD30" s="98">
        <f t="shared" si="25"/>
        <v>0</v>
      </c>
      <c r="AE30" s="98">
        <f t="shared" si="26"/>
        <v>0</v>
      </c>
      <c r="AF30" s="99">
        <f t="shared" si="3"/>
        <v>0</v>
      </c>
      <c r="AG30" s="86">
        <f t="shared" si="27"/>
        <v>0</v>
      </c>
      <c r="AH30" s="97">
        <f t="shared" si="4"/>
        <v>0</v>
      </c>
      <c r="AI30" s="100">
        <f t="shared" si="37"/>
        <v>0</v>
      </c>
      <c r="AJ30" s="237" t="e">
        <f>IF(OR(D30="",D30=AZ30,D30=BA30,D30=BB30,D30=BC30,D30=BD30,D30=#REF!,D30=AX30,D30=AY30),1,0)</f>
        <v>#N/A</v>
      </c>
      <c r="AK30" s="101">
        <f t="shared" si="5"/>
        <v>0</v>
      </c>
      <c r="AL30" s="101">
        <f t="shared" si="6"/>
        <v>0</v>
      </c>
      <c r="AM30" s="101">
        <f t="shared" si="7"/>
        <v>0</v>
      </c>
      <c r="AN30" s="101">
        <f t="shared" si="8"/>
        <v>0</v>
      </c>
      <c r="AO30" s="102">
        <f t="shared" si="9"/>
        <v>0</v>
      </c>
      <c r="AP30" s="102">
        <f t="shared" ca="1" si="10"/>
        <v>0</v>
      </c>
      <c r="AQ30" s="102" t="str">
        <f t="shared" ca="1" si="28"/>
        <v>-</v>
      </c>
      <c r="AR30" s="239" t="str">
        <f t="shared" ca="1" si="29"/>
        <v>-</v>
      </c>
      <c r="AS30" s="104"/>
      <c r="AT30" s="105">
        <f t="shared" si="11"/>
        <v>0</v>
      </c>
      <c r="AU30" s="106">
        <f t="shared" ca="1" si="12"/>
        <v>1.4</v>
      </c>
      <c r="AV30" s="107">
        <f t="shared" si="13"/>
        <v>0</v>
      </c>
      <c r="AW30" s="107">
        <f t="shared" si="14"/>
        <v>0</v>
      </c>
      <c r="AX30" s="227" t="str">
        <f t="shared" si="15"/>
        <v/>
      </c>
      <c r="AY30" s="227" t="str">
        <f t="shared" si="15"/>
        <v/>
      </c>
      <c r="AZ30" s="227" t="e">
        <f t="shared" si="16"/>
        <v>#N/A</v>
      </c>
      <c r="BA30" s="227" t="e">
        <f t="shared" si="17"/>
        <v>#N/A</v>
      </c>
      <c r="BB30" s="227" t="e">
        <f t="shared" si="18"/>
        <v>#N/A</v>
      </c>
      <c r="BC30" s="227" t="e">
        <f t="shared" si="19"/>
        <v>#N/A</v>
      </c>
      <c r="BD30" s="227" t="e">
        <f t="shared" si="20"/>
        <v>#N/A</v>
      </c>
      <c r="BE30" s="47"/>
      <c r="BF30" s="47"/>
      <c r="BG30" s="227"/>
      <c r="BH30" s="185" t="str">
        <f t="shared" si="21"/>
        <v/>
      </c>
      <c r="BI30" s="327">
        <f t="shared" si="30"/>
        <v>100</v>
      </c>
      <c r="BJ30" s="327">
        <f t="shared" si="31"/>
        <v>100</v>
      </c>
      <c r="BK30" s="327">
        <f t="shared" si="32"/>
        <v>0</v>
      </c>
      <c r="BL30" s="327" t="s">
        <v>224</v>
      </c>
      <c r="BM30" s="186" t="str">
        <f t="shared" si="33"/>
        <v/>
      </c>
      <c r="BN30" s="186" t="str">
        <f t="shared" si="34"/>
        <v/>
      </c>
      <c r="BO30" s="186" t="str">
        <f t="shared" si="35"/>
        <v/>
      </c>
      <c r="BP30" s="186" t="str">
        <f t="shared" si="36"/>
        <v/>
      </c>
      <c r="BQ30" s="186"/>
      <c r="BR30" s="186"/>
      <c r="BS30" s="187"/>
      <c r="BT30" s="188"/>
      <c r="BU30" s="188"/>
      <c r="BV30" s="188"/>
      <c r="BW30" s="188"/>
      <c r="BX30" s="185"/>
      <c r="CC30" s="185"/>
      <c r="CE30" s="48"/>
      <c r="CF30"/>
      <c r="EC30" s="217"/>
    </row>
    <row r="31" spans="1:133" ht="15.75" customHeight="1">
      <c r="A31" s="270"/>
      <c r="B31" s="271"/>
      <c r="C31" s="340"/>
      <c r="D31" s="276"/>
      <c r="E31" s="313"/>
      <c r="F31" s="396"/>
      <c r="G31" s="397"/>
      <c r="H31" s="277"/>
      <c r="I31" s="348"/>
      <c r="J31" s="278"/>
      <c r="K31" s="335"/>
      <c r="L31" s="387"/>
      <c r="M31" s="388"/>
      <c r="N31" s="365" t="str">
        <f t="shared" si="22"/>
        <v/>
      </c>
      <c r="O31" s="366" t="str">
        <f t="shared" si="23"/>
        <v/>
      </c>
      <c r="P31" s="383"/>
      <c r="Q31" s="384"/>
      <c r="R31" s="369">
        <f t="shared" si="24"/>
        <v>0</v>
      </c>
      <c r="S31" s="94"/>
      <c r="T31" s="95"/>
      <c r="U31" s="94"/>
      <c r="V31" s="108"/>
      <c r="W31" s="234"/>
      <c r="X31" s="112"/>
      <c r="Y31" s="112"/>
      <c r="Z31" s="112"/>
      <c r="AA31" s="82">
        <f t="shared" si="0"/>
        <v>0</v>
      </c>
      <c r="AB31" s="82">
        <f t="shared" si="1"/>
        <v>0</v>
      </c>
      <c r="AC31" s="97">
        <f t="shared" si="2"/>
        <v>0</v>
      </c>
      <c r="AD31" s="98">
        <f t="shared" si="25"/>
        <v>0</v>
      </c>
      <c r="AE31" s="98">
        <f t="shared" si="26"/>
        <v>0</v>
      </c>
      <c r="AF31" s="99">
        <f t="shared" si="3"/>
        <v>0</v>
      </c>
      <c r="AG31" s="86">
        <f t="shared" si="27"/>
        <v>0</v>
      </c>
      <c r="AH31" s="97">
        <f t="shared" si="4"/>
        <v>0</v>
      </c>
      <c r="AI31" s="100">
        <f t="shared" si="37"/>
        <v>0</v>
      </c>
      <c r="AJ31" s="237" t="e">
        <f>IF(OR(D31="",D31=AZ31,D31=BA31,D31=BB31,D31=BC31,D31=BD31,D31=#REF!,D31=AX31,D31=AY31),1,0)</f>
        <v>#N/A</v>
      </c>
      <c r="AK31" s="101">
        <f t="shared" si="5"/>
        <v>0</v>
      </c>
      <c r="AL31" s="101">
        <f t="shared" si="6"/>
        <v>0</v>
      </c>
      <c r="AM31" s="101">
        <f t="shared" si="7"/>
        <v>0</v>
      </c>
      <c r="AN31" s="101">
        <f t="shared" si="8"/>
        <v>0</v>
      </c>
      <c r="AO31" s="102">
        <f t="shared" si="9"/>
        <v>0</v>
      </c>
      <c r="AP31" s="102">
        <f t="shared" ca="1" si="10"/>
        <v>0</v>
      </c>
      <c r="AQ31" s="102" t="str">
        <f t="shared" ca="1" si="28"/>
        <v>-</v>
      </c>
      <c r="AR31" s="239" t="str">
        <f t="shared" ca="1" si="29"/>
        <v>-</v>
      </c>
      <c r="AS31" s="104"/>
      <c r="AT31" s="105">
        <f t="shared" si="11"/>
        <v>0</v>
      </c>
      <c r="AU31" s="106">
        <f t="shared" ca="1" si="12"/>
        <v>1.4</v>
      </c>
      <c r="AV31" s="107">
        <f t="shared" si="13"/>
        <v>0</v>
      </c>
      <c r="AW31" s="107">
        <f t="shared" si="14"/>
        <v>0</v>
      </c>
      <c r="AX31" s="227" t="str">
        <f t="shared" si="15"/>
        <v/>
      </c>
      <c r="AY31" s="227" t="str">
        <f t="shared" si="15"/>
        <v/>
      </c>
      <c r="AZ31" s="227" t="e">
        <f t="shared" si="16"/>
        <v>#N/A</v>
      </c>
      <c r="BA31" s="227" t="e">
        <f t="shared" si="17"/>
        <v>#N/A</v>
      </c>
      <c r="BB31" s="227" t="e">
        <f t="shared" si="18"/>
        <v>#N/A</v>
      </c>
      <c r="BC31" s="227" t="e">
        <f t="shared" si="19"/>
        <v>#N/A</v>
      </c>
      <c r="BD31" s="227" t="e">
        <f t="shared" si="20"/>
        <v>#N/A</v>
      </c>
      <c r="BE31" s="47"/>
      <c r="BF31" s="47"/>
      <c r="BG31" s="227"/>
      <c r="BH31" s="185" t="str">
        <f t="shared" si="21"/>
        <v/>
      </c>
      <c r="BI31" s="327">
        <f t="shared" si="30"/>
        <v>100</v>
      </c>
      <c r="BJ31" s="327">
        <f t="shared" si="31"/>
        <v>100</v>
      </c>
      <c r="BK31" s="327">
        <f t="shared" si="32"/>
        <v>0</v>
      </c>
      <c r="BL31" s="327" t="s">
        <v>224</v>
      </c>
      <c r="BM31" s="186" t="str">
        <f t="shared" si="33"/>
        <v/>
      </c>
      <c r="BN31" s="186" t="str">
        <f t="shared" si="34"/>
        <v/>
      </c>
      <c r="BO31" s="186" t="str">
        <f t="shared" si="35"/>
        <v/>
      </c>
      <c r="BP31" s="186" t="str">
        <f t="shared" si="36"/>
        <v/>
      </c>
      <c r="BQ31" s="186"/>
      <c r="BR31" s="186"/>
      <c r="BS31" s="187"/>
      <c r="BT31" s="188"/>
      <c r="BU31" s="188"/>
      <c r="BV31" s="188"/>
      <c r="BW31" s="188"/>
      <c r="BX31" s="185"/>
      <c r="CC31" s="185"/>
      <c r="CE31" s="48"/>
      <c r="CF31"/>
      <c r="EC31" s="217"/>
    </row>
    <row r="32" spans="1:133" ht="15.75" customHeight="1" thickBot="1">
      <c r="A32" s="272"/>
      <c r="B32" s="281"/>
      <c r="C32" s="341"/>
      <c r="D32" s="312"/>
      <c r="E32" s="314"/>
      <c r="F32" s="499"/>
      <c r="G32" s="500"/>
      <c r="H32" s="279"/>
      <c r="I32" s="349"/>
      <c r="J32" s="280"/>
      <c r="K32" s="324"/>
      <c r="L32" s="389"/>
      <c r="M32" s="390"/>
      <c r="N32" s="380" t="str">
        <f t="shared" si="22"/>
        <v/>
      </c>
      <c r="O32" s="367" t="str">
        <f t="shared" si="23"/>
        <v/>
      </c>
      <c r="P32" s="385"/>
      <c r="Q32" s="386"/>
      <c r="R32" s="370">
        <f t="shared" si="24"/>
        <v>0</v>
      </c>
      <c r="S32" s="94"/>
      <c r="T32" s="95"/>
      <c r="U32" s="94"/>
      <c r="V32" s="108"/>
      <c r="W32" s="235"/>
      <c r="X32" s="112"/>
      <c r="Y32" s="112"/>
      <c r="Z32" s="112"/>
      <c r="AA32" s="82">
        <f t="shared" si="0"/>
        <v>0</v>
      </c>
      <c r="AB32" s="82">
        <f t="shared" si="1"/>
        <v>0</v>
      </c>
      <c r="AC32" s="97">
        <f t="shared" si="2"/>
        <v>0</v>
      </c>
      <c r="AD32" s="98">
        <f t="shared" si="25"/>
        <v>0</v>
      </c>
      <c r="AE32" s="98">
        <f t="shared" si="26"/>
        <v>0</v>
      </c>
      <c r="AF32" s="99">
        <f t="shared" si="3"/>
        <v>0</v>
      </c>
      <c r="AG32" s="86">
        <f t="shared" si="27"/>
        <v>0</v>
      </c>
      <c r="AH32" s="97">
        <f t="shared" si="4"/>
        <v>0</v>
      </c>
      <c r="AI32" s="100">
        <f t="shared" si="37"/>
        <v>0</v>
      </c>
      <c r="AJ32" s="237" t="e">
        <f>IF(OR(D32="",D32=AZ32,D32=BA32,D32=BB32,D32=BC32,D32=BD32,D32=#REF!,D32=AX32,D32=AY32),1,0)</f>
        <v>#N/A</v>
      </c>
      <c r="AK32" s="101">
        <f t="shared" si="5"/>
        <v>0</v>
      </c>
      <c r="AL32" s="101">
        <f t="shared" si="6"/>
        <v>0</v>
      </c>
      <c r="AM32" s="101">
        <f t="shared" si="7"/>
        <v>0</v>
      </c>
      <c r="AN32" s="101">
        <f t="shared" si="8"/>
        <v>0</v>
      </c>
      <c r="AO32" s="102">
        <f t="shared" si="9"/>
        <v>0</v>
      </c>
      <c r="AP32" s="102">
        <f t="shared" ca="1" si="10"/>
        <v>0</v>
      </c>
      <c r="AQ32" s="102" t="str">
        <f t="shared" ca="1" si="28"/>
        <v>-</v>
      </c>
      <c r="AR32" s="239" t="str">
        <f t="shared" ca="1" si="29"/>
        <v>-</v>
      </c>
      <c r="AS32" s="104"/>
      <c r="AT32" s="105">
        <f t="shared" si="11"/>
        <v>0</v>
      </c>
      <c r="AU32" s="106">
        <f t="shared" ca="1" si="12"/>
        <v>1.4</v>
      </c>
      <c r="AV32" s="107">
        <f t="shared" si="13"/>
        <v>0</v>
      </c>
      <c r="AW32" s="107">
        <f t="shared" si="14"/>
        <v>0</v>
      </c>
      <c r="AX32" s="227" t="str">
        <f t="shared" si="15"/>
        <v/>
      </c>
      <c r="AY32" s="227" t="str">
        <f t="shared" si="15"/>
        <v/>
      </c>
      <c r="AZ32" s="227" t="e">
        <f t="shared" si="16"/>
        <v>#N/A</v>
      </c>
      <c r="BA32" s="227" t="e">
        <f t="shared" si="17"/>
        <v>#N/A</v>
      </c>
      <c r="BB32" s="227" t="e">
        <f t="shared" si="18"/>
        <v>#N/A</v>
      </c>
      <c r="BC32" s="227" t="e">
        <f t="shared" si="19"/>
        <v>#N/A</v>
      </c>
      <c r="BD32" s="227" t="e">
        <f t="shared" si="20"/>
        <v>#N/A</v>
      </c>
      <c r="BE32" s="47"/>
      <c r="BF32" s="47"/>
      <c r="BG32" s="227"/>
      <c r="BH32" s="185" t="str">
        <f t="shared" si="21"/>
        <v/>
      </c>
      <c r="BI32" s="327">
        <f t="shared" si="30"/>
        <v>100</v>
      </c>
      <c r="BJ32" s="327">
        <f t="shared" si="31"/>
        <v>100</v>
      </c>
      <c r="BK32" s="327">
        <f t="shared" si="32"/>
        <v>0</v>
      </c>
      <c r="BL32" s="327" t="s">
        <v>224</v>
      </c>
      <c r="BM32" s="186" t="str">
        <f t="shared" si="33"/>
        <v/>
      </c>
      <c r="BN32" s="186" t="str">
        <f t="shared" si="34"/>
        <v/>
      </c>
      <c r="BO32" s="186" t="str">
        <f t="shared" si="35"/>
        <v/>
      </c>
      <c r="BP32" s="186" t="str">
        <f t="shared" si="36"/>
        <v/>
      </c>
      <c r="BQ32" s="186"/>
      <c r="BR32" s="186"/>
      <c r="BS32" s="187"/>
      <c r="BT32" s="188"/>
      <c r="BU32" s="188"/>
      <c r="BV32" s="188"/>
      <c r="BW32" s="188"/>
      <c r="BX32" s="185"/>
      <c r="CC32" s="185"/>
      <c r="CE32" s="48"/>
      <c r="CF32"/>
      <c r="EC32" s="217"/>
    </row>
    <row r="33" spans="1:82" ht="30" customHeight="1">
      <c r="A33" s="439" t="s">
        <v>210</v>
      </c>
      <c r="B33" s="439"/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5" t="s">
        <v>155</v>
      </c>
      <c r="P33" s="435"/>
      <c r="Q33" s="435"/>
      <c r="R33" s="345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86"/>
      <c r="AD33" s="86"/>
      <c r="AE33" s="86"/>
      <c r="AF33" s="86"/>
      <c r="AG33" s="113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5"/>
      <c r="AV33" s="115"/>
      <c r="AW33" s="47"/>
      <c r="AX33" s="47"/>
      <c r="AY33" s="47"/>
      <c r="AZ33" s="47"/>
      <c r="BA33" s="47"/>
      <c r="BB33" s="47"/>
      <c r="BC33" s="47"/>
      <c r="BD33" s="47"/>
      <c r="BE33" s="47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7"/>
      <c r="BS33" s="188"/>
      <c r="BT33" s="188"/>
      <c r="BU33" s="188"/>
      <c r="BV33" s="188"/>
      <c r="BW33" s="185"/>
      <c r="BX33" s="185"/>
      <c r="CC33" s="185"/>
      <c r="CD33" s="48"/>
    </row>
    <row r="34" spans="1:82" ht="15.75" customHeight="1">
      <c r="A34" s="6" t="s">
        <v>47</v>
      </c>
      <c r="B34" s="144"/>
      <c r="C34" s="144"/>
      <c r="D34" s="144"/>
      <c r="E34" s="39" t="s">
        <v>48</v>
      </c>
      <c r="F34" s="144"/>
      <c r="G34" s="144"/>
      <c r="H34" s="144"/>
      <c r="I34" s="144"/>
      <c r="J34" s="144"/>
      <c r="K34" s="144"/>
      <c r="L34" s="144"/>
      <c r="M34" s="144"/>
      <c r="N34" s="245"/>
      <c r="O34" s="245"/>
      <c r="P34" s="245"/>
      <c r="Q34" s="245"/>
      <c r="R34" s="245"/>
      <c r="S34" s="122"/>
      <c r="T34" s="122"/>
      <c r="U34" s="122"/>
      <c r="V34" s="122"/>
      <c r="W34" s="465" t="s">
        <v>49</v>
      </c>
      <c r="X34" s="466"/>
      <c r="Y34" s="466"/>
      <c r="Z34" s="467"/>
      <c r="AA34" s="122"/>
      <c r="AB34" s="122"/>
      <c r="AC34" s="86"/>
      <c r="AD34" s="86"/>
      <c r="AE34" s="86"/>
      <c r="AF34" s="86"/>
      <c r="AG34" s="113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06"/>
      <c r="AV34" s="106"/>
      <c r="AW34" s="47"/>
      <c r="AX34" s="47"/>
      <c r="AY34" s="47"/>
      <c r="AZ34" s="47"/>
      <c r="BA34" s="47"/>
      <c r="BB34" s="47"/>
      <c r="BC34" s="47"/>
      <c r="BD34" s="47"/>
      <c r="BE34" s="47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7"/>
      <c r="BS34" s="188"/>
      <c r="BT34" s="188"/>
      <c r="BU34" s="188"/>
      <c r="BV34" s="188"/>
      <c r="BW34" s="185"/>
      <c r="BX34" s="185"/>
      <c r="CC34" s="185"/>
      <c r="CD34" s="48"/>
    </row>
    <row r="35" spans="1:82" ht="15.75" customHeight="1">
      <c r="A35" s="159" t="s">
        <v>22</v>
      </c>
      <c r="B35" s="160" t="s">
        <v>24</v>
      </c>
      <c r="C35" s="416" t="s">
        <v>23</v>
      </c>
      <c r="D35" s="417"/>
      <c r="E35" s="315" t="s">
        <v>5</v>
      </c>
      <c r="F35" s="319" t="s">
        <v>26</v>
      </c>
      <c r="G35" s="320"/>
      <c r="H35" s="321"/>
      <c r="I35" s="456" t="str">
        <f>IF(SUM(B36:B43,K36:K43)&gt;0,"ACHTUNG: Sonderausführung, Lieferfrist auf Anfrage!","")</f>
        <v/>
      </c>
      <c r="J35" s="159" t="s">
        <v>22</v>
      </c>
      <c r="K35" s="161" t="s">
        <v>24</v>
      </c>
      <c r="L35" s="416" t="s">
        <v>23</v>
      </c>
      <c r="M35" s="440"/>
      <c r="N35" s="322" t="s">
        <v>5</v>
      </c>
      <c r="O35" s="416" t="s">
        <v>26</v>
      </c>
      <c r="P35" s="417"/>
      <c r="Q35" s="417"/>
      <c r="R35" s="440"/>
      <c r="S35" s="116"/>
      <c r="T35" s="116"/>
      <c r="U35" s="116"/>
      <c r="V35" s="116"/>
      <c r="W35" s="468"/>
      <c r="X35" s="469"/>
      <c r="Y35" s="469"/>
      <c r="Z35" s="470"/>
      <c r="AA35" s="116"/>
      <c r="AB35" s="116"/>
      <c r="AC35" s="112"/>
      <c r="AD35" s="112"/>
      <c r="AE35" s="112"/>
      <c r="AF35" s="112"/>
      <c r="AG35" s="113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06"/>
      <c r="AV35" s="106"/>
      <c r="AW35" s="47"/>
      <c r="AX35" s="47"/>
      <c r="AY35" s="47"/>
      <c r="AZ35" s="47"/>
      <c r="BA35" s="47"/>
      <c r="BB35" s="47"/>
      <c r="BC35" s="47"/>
      <c r="BD35" s="47"/>
      <c r="BE35" s="47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7"/>
      <c r="BS35" s="188"/>
      <c r="BT35" s="188"/>
      <c r="BU35" s="188"/>
      <c r="BV35" s="188"/>
      <c r="BW35" s="185"/>
      <c r="BX35" s="185"/>
      <c r="CC35" s="185"/>
      <c r="CD35" s="48"/>
    </row>
    <row r="36" spans="1:82" ht="15.75" customHeight="1">
      <c r="A36" s="268"/>
      <c r="B36" s="269"/>
      <c r="C36" s="424"/>
      <c r="D36" s="425"/>
      <c r="E36" s="316"/>
      <c r="F36" s="450"/>
      <c r="G36" s="451"/>
      <c r="H36" s="452"/>
      <c r="I36" s="456"/>
      <c r="J36" s="282"/>
      <c r="K36" s="269"/>
      <c r="L36" s="424"/>
      <c r="M36" s="425"/>
      <c r="N36" s="316"/>
      <c r="O36" s="459"/>
      <c r="P36" s="460"/>
      <c r="Q36" s="460"/>
      <c r="R36" s="461"/>
      <c r="S36" s="116"/>
      <c r="T36" s="116"/>
      <c r="U36" s="116"/>
      <c r="V36" s="116"/>
      <c r="W36" s="471"/>
      <c r="X36" s="472"/>
      <c r="Y36" s="472"/>
      <c r="Z36" s="473"/>
      <c r="AA36" s="122"/>
      <c r="AB36" s="122"/>
      <c r="AC36" s="118"/>
      <c r="AD36" s="118"/>
      <c r="AE36" s="118"/>
      <c r="AF36" s="118"/>
      <c r="AG36" s="113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06"/>
      <c r="AV36" s="106"/>
      <c r="AW36" s="47"/>
      <c r="AX36" s="47"/>
      <c r="AY36" s="47"/>
      <c r="AZ36" s="47"/>
      <c r="BA36" s="47"/>
      <c r="BB36" s="47"/>
      <c r="BC36" s="47"/>
      <c r="BD36" s="47"/>
      <c r="BE36" s="47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7"/>
      <c r="BS36" s="188"/>
      <c r="BT36" s="188"/>
      <c r="BU36" s="188"/>
      <c r="BV36" s="188"/>
      <c r="BW36" s="185"/>
      <c r="BX36" s="185"/>
      <c r="CC36" s="185"/>
      <c r="CD36" s="48"/>
    </row>
    <row r="37" spans="1:82" ht="15.75" customHeight="1">
      <c r="A37" s="270"/>
      <c r="B37" s="271"/>
      <c r="C37" s="426"/>
      <c r="D37" s="427"/>
      <c r="E37" s="317"/>
      <c r="F37" s="453"/>
      <c r="G37" s="454"/>
      <c r="H37" s="455"/>
      <c r="I37" s="456"/>
      <c r="J37" s="283"/>
      <c r="K37" s="271"/>
      <c r="L37" s="426"/>
      <c r="M37" s="436"/>
      <c r="N37" s="317"/>
      <c r="O37" s="393"/>
      <c r="P37" s="394"/>
      <c r="Q37" s="394"/>
      <c r="R37" s="395"/>
      <c r="S37" s="116"/>
      <c r="T37" s="116"/>
      <c r="U37" s="116"/>
      <c r="V37" s="116"/>
      <c r="W37" s="116"/>
      <c r="X37" s="116"/>
      <c r="Y37" s="116"/>
      <c r="Z37" s="116"/>
      <c r="AA37" s="122"/>
      <c r="AB37" s="122"/>
      <c r="AC37" s="118"/>
      <c r="AD37" s="118"/>
      <c r="AE37" s="118"/>
      <c r="AF37" s="118"/>
      <c r="AG37" s="113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06"/>
      <c r="AV37" s="106"/>
      <c r="AW37" s="47"/>
      <c r="AX37" s="47"/>
      <c r="AY37" s="47"/>
      <c r="AZ37" s="47"/>
      <c r="BA37" s="47"/>
      <c r="BB37" s="47"/>
      <c r="BC37" s="47"/>
      <c r="BD37" s="47"/>
      <c r="BE37" s="47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7"/>
      <c r="BS37" s="188"/>
      <c r="BT37" s="188"/>
      <c r="BU37" s="188"/>
      <c r="BV37" s="188"/>
      <c r="BW37" s="185"/>
      <c r="BX37" s="185"/>
      <c r="CC37" s="185"/>
      <c r="CD37" s="48"/>
    </row>
    <row r="38" spans="1:82" ht="15.75" customHeight="1" thickBot="1">
      <c r="A38" s="270"/>
      <c r="B38" s="271"/>
      <c r="C38" s="426"/>
      <c r="D38" s="427"/>
      <c r="E38" s="317"/>
      <c r="F38" s="453"/>
      <c r="G38" s="454"/>
      <c r="H38" s="455"/>
      <c r="I38" s="456"/>
      <c r="J38" s="283"/>
      <c r="K38" s="271"/>
      <c r="L38" s="426"/>
      <c r="M38" s="436"/>
      <c r="N38" s="317"/>
      <c r="O38" s="393"/>
      <c r="P38" s="394"/>
      <c r="Q38" s="394"/>
      <c r="R38" s="395"/>
      <c r="S38" s="116"/>
      <c r="T38" s="116"/>
      <c r="U38" s="116"/>
      <c r="V38" s="116"/>
      <c r="W38" s="116"/>
      <c r="X38" s="116"/>
      <c r="Y38" s="116"/>
      <c r="Z38" s="116"/>
      <c r="AA38" s="122"/>
      <c r="AB38" s="122"/>
      <c r="AC38" s="86"/>
      <c r="AD38" s="86"/>
      <c r="AE38" s="86"/>
      <c r="AF38" s="86"/>
      <c r="AG38" s="113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06"/>
      <c r="AV38" s="106"/>
      <c r="AW38" s="47"/>
      <c r="AX38" s="47"/>
      <c r="AY38" s="47"/>
      <c r="AZ38" s="47"/>
      <c r="BA38" s="47"/>
      <c r="BB38" s="47"/>
      <c r="BC38" s="47"/>
      <c r="BD38" s="47"/>
      <c r="BE38" s="47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7"/>
      <c r="BS38" s="188"/>
      <c r="BT38" s="188"/>
      <c r="BU38" s="188"/>
      <c r="BV38" s="188"/>
      <c r="BW38" s="185"/>
      <c r="BX38" s="185"/>
      <c r="CC38" s="185"/>
      <c r="CD38" s="48"/>
    </row>
    <row r="39" spans="1:82" ht="15.75" customHeight="1">
      <c r="A39" s="270"/>
      <c r="B39" s="271"/>
      <c r="C39" s="426"/>
      <c r="D39" s="427"/>
      <c r="E39" s="317"/>
      <c r="F39" s="453"/>
      <c r="G39" s="454"/>
      <c r="H39" s="455"/>
      <c r="I39" s="456"/>
      <c r="J39" s="283"/>
      <c r="K39" s="271"/>
      <c r="L39" s="426"/>
      <c r="M39" s="436"/>
      <c r="N39" s="317"/>
      <c r="O39" s="393"/>
      <c r="P39" s="394"/>
      <c r="Q39" s="394"/>
      <c r="R39" s="395"/>
      <c r="S39" s="116"/>
      <c r="T39" s="259" t="s">
        <v>43</v>
      </c>
      <c r="U39" s="265">
        <v>1</v>
      </c>
      <c r="V39" s="248" t="s">
        <v>156</v>
      </c>
      <c r="W39" s="249"/>
      <c r="X39" s="249"/>
      <c r="Y39" s="249"/>
      <c r="Z39" s="332" t="s">
        <v>189</v>
      </c>
      <c r="AA39" s="122"/>
      <c r="AB39" s="122"/>
      <c r="AC39" s="86"/>
      <c r="AD39" s="86"/>
      <c r="AE39" s="86"/>
      <c r="AF39" s="86"/>
      <c r="AG39" s="113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06"/>
      <c r="AV39" s="106"/>
      <c r="AW39" s="47"/>
      <c r="AX39" s="47"/>
      <c r="AY39" s="47"/>
      <c r="AZ39" s="47"/>
      <c r="BA39" s="47"/>
      <c r="BB39" s="47"/>
      <c r="BC39" s="47"/>
      <c r="BD39" s="47"/>
      <c r="BE39" s="47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7"/>
      <c r="BS39" s="188"/>
      <c r="BT39" s="188"/>
      <c r="BU39" s="188"/>
      <c r="BV39" s="188"/>
      <c r="BW39" s="185"/>
      <c r="BX39" s="185"/>
      <c r="CC39" s="185"/>
      <c r="CD39" s="48"/>
    </row>
    <row r="40" spans="1:82" ht="15.75" customHeight="1">
      <c r="A40" s="270"/>
      <c r="B40" s="271"/>
      <c r="C40" s="426"/>
      <c r="D40" s="427"/>
      <c r="E40" s="317"/>
      <c r="F40" s="453"/>
      <c r="G40" s="454"/>
      <c r="H40" s="455"/>
      <c r="I40" s="456"/>
      <c r="J40" s="283"/>
      <c r="K40" s="271"/>
      <c r="L40" s="426"/>
      <c r="M40" s="436"/>
      <c r="N40" s="317"/>
      <c r="O40" s="393"/>
      <c r="P40" s="394"/>
      <c r="Q40" s="394"/>
      <c r="R40" s="395"/>
      <c r="S40" s="116"/>
      <c r="T40" s="462" t="s">
        <v>165</v>
      </c>
      <c r="U40" s="266">
        <v>2</v>
      </c>
      <c r="V40" s="231" t="s">
        <v>176</v>
      </c>
      <c r="W40" s="110"/>
      <c r="X40" s="110"/>
      <c r="Y40" s="232"/>
      <c r="Z40" s="251"/>
      <c r="AA40" s="122"/>
      <c r="AB40" s="122"/>
      <c r="AC40" s="86"/>
      <c r="AD40" s="86"/>
      <c r="AE40" s="86"/>
      <c r="AF40" s="86"/>
      <c r="AG40" s="113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06"/>
      <c r="AV40" s="106"/>
      <c r="AW40" s="47"/>
      <c r="AX40" s="47"/>
      <c r="AY40" s="47"/>
      <c r="AZ40" s="47"/>
      <c r="BA40" s="47"/>
      <c r="BB40" s="47"/>
      <c r="BC40" s="47"/>
      <c r="BD40" s="47"/>
      <c r="BE40" s="47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7"/>
      <c r="BS40" s="188"/>
      <c r="BT40" s="188"/>
      <c r="BU40" s="188"/>
      <c r="BV40" s="188"/>
      <c r="BW40" s="185"/>
      <c r="BX40" s="185"/>
      <c r="CC40" s="185"/>
      <c r="CD40" s="48"/>
    </row>
    <row r="41" spans="1:82" ht="15.75" customHeight="1">
      <c r="A41" s="270"/>
      <c r="B41" s="271"/>
      <c r="C41" s="426"/>
      <c r="D41" s="427"/>
      <c r="E41" s="317"/>
      <c r="F41" s="453"/>
      <c r="G41" s="454"/>
      <c r="H41" s="455"/>
      <c r="I41" s="456"/>
      <c r="J41" s="283"/>
      <c r="K41" s="271"/>
      <c r="L41" s="426"/>
      <c r="M41" s="436"/>
      <c r="N41" s="317"/>
      <c r="O41" s="393"/>
      <c r="P41" s="394"/>
      <c r="Q41" s="394"/>
      <c r="R41" s="395"/>
      <c r="S41" s="116"/>
      <c r="T41" s="462"/>
      <c r="U41" s="263">
        <v>3</v>
      </c>
      <c r="V41" s="246" t="s">
        <v>184</v>
      </c>
      <c r="W41" s="110"/>
      <c r="X41" s="110"/>
      <c r="Y41" s="232"/>
      <c r="Z41" s="251"/>
      <c r="AA41" s="122"/>
      <c r="AB41" s="122"/>
      <c r="AC41" s="86"/>
      <c r="AD41" s="86"/>
      <c r="AE41" s="86"/>
      <c r="AF41" s="86"/>
      <c r="AG41" s="113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06"/>
      <c r="AV41" s="106"/>
      <c r="AW41" s="47"/>
      <c r="AX41" s="47"/>
      <c r="AY41" s="47"/>
      <c r="AZ41" s="47"/>
      <c r="BA41" s="47"/>
      <c r="BB41" s="47"/>
      <c r="BC41" s="47"/>
      <c r="BD41" s="47"/>
      <c r="BE41" s="47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7"/>
      <c r="BS41" s="188"/>
      <c r="BT41" s="188"/>
      <c r="BU41" s="188"/>
      <c r="BV41" s="188"/>
      <c r="BW41" s="185"/>
      <c r="BX41" s="185"/>
      <c r="CC41" s="185"/>
      <c r="CD41" s="48"/>
    </row>
    <row r="42" spans="1:82" ht="15.75" customHeight="1">
      <c r="A42" s="270"/>
      <c r="B42" s="271"/>
      <c r="C42" s="426"/>
      <c r="D42" s="427"/>
      <c r="E42" s="317"/>
      <c r="F42" s="453"/>
      <c r="G42" s="454"/>
      <c r="H42" s="455"/>
      <c r="I42" s="456"/>
      <c r="J42" s="283"/>
      <c r="K42" s="271"/>
      <c r="L42" s="426"/>
      <c r="M42" s="436"/>
      <c r="N42" s="317"/>
      <c r="O42" s="393"/>
      <c r="P42" s="394"/>
      <c r="Q42" s="394"/>
      <c r="R42" s="395"/>
      <c r="S42" s="119"/>
      <c r="T42" s="325"/>
      <c r="U42" s="119">
        <v>4</v>
      </c>
      <c r="V42" s="231" t="s">
        <v>157</v>
      </c>
      <c r="W42" s="110"/>
      <c r="X42" s="110"/>
      <c r="Y42" s="232"/>
      <c r="Z42" s="252"/>
      <c r="AA42" s="122"/>
      <c r="AB42" s="122"/>
      <c r="AC42" s="86"/>
      <c r="AD42" s="86"/>
      <c r="AE42" s="86"/>
      <c r="AF42" s="86"/>
      <c r="AG42" s="113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06"/>
      <c r="AV42" s="106"/>
      <c r="AW42" s="47"/>
      <c r="AX42" s="47"/>
      <c r="AY42" s="47"/>
      <c r="AZ42" s="47"/>
      <c r="BA42" s="47"/>
      <c r="BB42" s="47"/>
      <c r="BC42" s="47"/>
      <c r="BD42" s="47"/>
      <c r="BE42" s="47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7"/>
      <c r="BS42" s="188"/>
      <c r="BT42" s="188"/>
      <c r="BU42" s="188"/>
      <c r="BV42" s="188"/>
      <c r="BW42" s="185"/>
      <c r="BX42" s="185"/>
      <c r="CC42" s="185"/>
      <c r="CD42" s="48"/>
    </row>
    <row r="43" spans="1:82" ht="15.75" customHeight="1">
      <c r="A43" s="272"/>
      <c r="B43" s="281"/>
      <c r="C43" s="448"/>
      <c r="D43" s="449"/>
      <c r="E43" s="318"/>
      <c r="F43" s="445"/>
      <c r="G43" s="446"/>
      <c r="H43" s="447"/>
      <c r="I43" s="456"/>
      <c r="J43" s="284"/>
      <c r="K43" s="281"/>
      <c r="L43" s="448"/>
      <c r="M43" s="498"/>
      <c r="N43" s="318"/>
      <c r="O43" s="495"/>
      <c r="P43" s="496"/>
      <c r="Q43" s="496"/>
      <c r="R43" s="497"/>
      <c r="S43" s="119"/>
      <c r="T43" s="325"/>
      <c r="U43" s="119">
        <v>5</v>
      </c>
      <c r="V43" s="231" t="s">
        <v>158</v>
      </c>
      <c r="W43" s="112"/>
      <c r="X43" s="110"/>
      <c r="Y43" s="112"/>
      <c r="Z43" s="252"/>
      <c r="AA43" s="122"/>
      <c r="AB43" s="122"/>
      <c r="AC43" s="86"/>
      <c r="AD43" s="86"/>
      <c r="AE43" s="86"/>
      <c r="AF43" s="86"/>
      <c r="AG43" s="113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06"/>
      <c r="AV43" s="106"/>
      <c r="AW43" s="47"/>
      <c r="AX43" s="47"/>
      <c r="AY43" s="47"/>
      <c r="AZ43" s="47"/>
      <c r="BA43" s="47"/>
      <c r="BB43" s="47"/>
      <c r="BC43" s="47"/>
      <c r="BD43" s="47"/>
      <c r="BE43" s="47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7"/>
      <c r="BS43" s="188"/>
      <c r="BT43" s="188"/>
      <c r="BU43" s="188"/>
      <c r="BV43" s="188"/>
      <c r="BW43" s="185"/>
      <c r="BX43" s="185"/>
      <c r="CC43" s="185"/>
      <c r="CD43" s="48"/>
    </row>
    <row r="44" spans="1:82" ht="12" customHeight="1">
      <c r="A44" s="162"/>
      <c r="B44" s="163"/>
      <c r="C44" s="163"/>
      <c r="D44" s="163"/>
      <c r="E44" s="164"/>
      <c r="F44" s="165"/>
      <c r="G44" s="166"/>
      <c r="H44" s="166"/>
      <c r="I44" s="166"/>
      <c r="J44" s="311"/>
      <c r="K44" s="166"/>
      <c r="L44" s="166"/>
      <c r="M44" s="39"/>
      <c r="N44" s="167"/>
      <c r="O44" s="463"/>
      <c r="P44" s="463"/>
      <c r="Q44" s="463"/>
      <c r="R44" s="463"/>
      <c r="S44" s="116"/>
      <c r="T44" s="261"/>
      <c r="U44" s="328">
        <v>6</v>
      </c>
      <c r="V44" s="329" t="s">
        <v>185</v>
      </c>
      <c r="W44" s="48"/>
      <c r="X44" s="48"/>
      <c r="Y44" s="48"/>
      <c r="Z44" s="253"/>
      <c r="AA44" s="122"/>
      <c r="AB44" s="122"/>
      <c r="AC44" s="86"/>
      <c r="AD44" s="86"/>
      <c r="AE44" s="86"/>
      <c r="AF44" s="86"/>
      <c r="AG44" s="113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06"/>
      <c r="AV44" s="106"/>
      <c r="AW44" s="47"/>
      <c r="AX44" s="47"/>
      <c r="AY44" s="47"/>
      <c r="AZ44" s="47"/>
      <c r="BA44" s="47"/>
      <c r="BB44" s="47"/>
      <c r="BC44" s="47"/>
      <c r="BD44" s="47"/>
      <c r="BE44" s="47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7"/>
      <c r="BS44" s="188"/>
      <c r="BT44" s="188"/>
      <c r="BU44" s="188"/>
      <c r="BV44" s="188"/>
      <c r="BW44" s="185"/>
      <c r="BX44" s="185"/>
      <c r="CC44" s="185"/>
      <c r="CD44" s="48"/>
    </row>
    <row r="45" spans="1:82" ht="15.75" customHeight="1">
      <c r="A45" s="444" t="s">
        <v>50</v>
      </c>
      <c r="B45" s="444"/>
      <c r="C45" s="444"/>
      <c r="D45" s="444"/>
      <c r="E45" s="444"/>
      <c r="F45" s="17"/>
      <c r="G45" s="17"/>
      <c r="H45" s="17"/>
      <c r="I45" s="20"/>
      <c r="J45" s="38" t="s">
        <v>51</v>
      </c>
      <c r="K45" s="38"/>
      <c r="L45" s="18"/>
      <c r="M45" s="18"/>
      <c r="N45" s="18"/>
      <c r="O45" s="464"/>
      <c r="P45" s="464"/>
      <c r="Q45" s="464"/>
      <c r="R45" s="464"/>
      <c r="S45" s="116"/>
      <c r="T45" s="261"/>
      <c r="U45" s="328"/>
      <c r="V45" s="329"/>
      <c r="W45" s="48"/>
      <c r="X45" s="48"/>
      <c r="Y45" s="48"/>
      <c r="Z45" s="253"/>
      <c r="AA45" s="122"/>
      <c r="AB45" s="122"/>
      <c r="AC45" s="86"/>
      <c r="AD45" s="86"/>
      <c r="AE45" s="86"/>
      <c r="AF45" s="86"/>
      <c r="AG45" s="113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06"/>
      <c r="AV45" s="106"/>
      <c r="AW45" s="47"/>
      <c r="AX45" s="47"/>
      <c r="AY45" s="47"/>
      <c r="AZ45" s="47"/>
      <c r="BA45" s="47"/>
      <c r="BB45" s="47"/>
      <c r="BC45" s="47"/>
      <c r="BD45" s="47"/>
      <c r="BE45" s="47"/>
      <c r="BF45" s="186"/>
      <c r="BG45" s="186"/>
      <c r="BH45" s="186"/>
      <c r="BI45" s="186"/>
      <c r="BJ45" s="186"/>
      <c r="BK45" s="186"/>
      <c r="BL45" s="186"/>
      <c r="BM45" s="186"/>
      <c r="BN45" s="186"/>
      <c r="BO45" s="186"/>
      <c r="BP45" s="186"/>
      <c r="BQ45" s="186"/>
      <c r="BR45" s="187"/>
      <c r="BS45" s="188"/>
      <c r="BT45" s="188"/>
      <c r="BU45" s="188"/>
      <c r="BV45" s="188"/>
      <c r="BW45" s="185"/>
      <c r="BX45" s="185"/>
      <c r="CC45" s="185"/>
      <c r="CD45" s="48"/>
    </row>
    <row r="46" spans="1:82" ht="15.75" customHeight="1">
      <c r="A46" s="168" t="s">
        <v>22</v>
      </c>
      <c r="B46" s="169" t="s">
        <v>24</v>
      </c>
      <c r="C46" s="168" t="s">
        <v>52</v>
      </c>
      <c r="D46" s="323" t="s">
        <v>172</v>
      </c>
      <c r="E46" s="267" t="s">
        <v>18</v>
      </c>
      <c r="F46" s="181" t="s">
        <v>5</v>
      </c>
      <c r="G46" s="306"/>
      <c r="H46" s="306"/>
      <c r="I46" s="306"/>
      <c r="J46" s="476" t="s">
        <v>26</v>
      </c>
      <c r="K46" s="476"/>
      <c r="L46" s="476"/>
      <c r="M46" s="476"/>
      <c r="N46" s="476"/>
      <c r="O46" s="476"/>
      <c r="P46" s="476"/>
      <c r="Q46" s="476"/>
      <c r="R46" s="476"/>
      <c r="S46" s="121"/>
      <c r="T46" s="262" t="s">
        <v>44</v>
      </c>
      <c r="U46" s="119">
        <v>7</v>
      </c>
      <c r="V46" s="231" t="s">
        <v>183</v>
      </c>
      <c r="W46" s="110"/>
      <c r="X46" s="110"/>
      <c r="Y46" s="110"/>
      <c r="Z46" s="252"/>
      <c r="AA46" s="122"/>
      <c r="AB46" s="122"/>
      <c r="AC46" s="86"/>
      <c r="AD46" s="86"/>
      <c r="AE46" s="86"/>
      <c r="AF46" s="86"/>
      <c r="AG46" s="113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06"/>
      <c r="AV46" s="106"/>
      <c r="AW46" s="47"/>
      <c r="AX46" s="47"/>
      <c r="AY46" s="47"/>
      <c r="AZ46" s="47"/>
      <c r="BA46" s="47"/>
      <c r="BB46" s="47"/>
      <c r="BC46" s="47"/>
      <c r="BD46" s="47"/>
      <c r="BE46" s="47"/>
      <c r="BF46" s="186"/>
      <c r="BG46" s="186"/>
      <c r="BH46" s="186"/>
      <c r="BI46" s="186"/>
      <c r="BJ46" s="186"/>
      <c r="BK46" s="186"/>
      <c r="BL46" s="186"/>
      <c r="BM46" s="186"/>
      <c r="BN46" s="186"/>
      <c r="BO46" s="186"/>
      <c r="BP46" s="186"/>
      <c r="BQ46" s="186"/>
      <c r="BR46" s="187"/>
      <c r="BS46" s="188"/>
      <c r="BT46" s="188"/>
      <c r="BU46" s="188"/>
      <c r="BV46" s="188"/>
      <c r="BW46" s="185"/>
      <c r="BX46" s="185"/>
      <c r="CC46" s="185"/>
      <c r="CD46" s="48"/>
    </row>
    <row r="47" spans="1:82" ht="15.75" customHeight="1">
      <c r="A47" s="285"/>
      <c r="B47" s="269"/>
      <c r="C47" s="286"/>
      <c r="D47" s="361"/>
      <c r="E47" s="287"/>
      <c r="F47" s="274"/>
      <c r="G47" s="306"/>
      <c r="H47" s="306"/>
      <c r="I47" s="306"/>
      <c r="J47" s="477"/>
      <c r="K47" s="478"/>
      <c r="L47" s="478"/>
      <c r="M47" s="478"/>
      <c r="N47" s="478"/>
      <c r="O47" s="478"/>
      <c r="P47" s="478"/>
      <c r="Q47" s="478"/>
      <c r="R47" s="479"/>
      <c r="S47" s="116"/>
      <c r="T47" s="462" t="s">
        <v>166</v>
      </c>
      <c r="U47" s="119">
        <v>8</v>
      </c>
      <c r="V47" s="231" t="s">
        <v>159</v>
      </c>
      <c r="W47" s="110"/>
      <c r="X47" s="111"/>
      <c r="Y47" s="233" t="s">
        <v>160</v>
      </c>
      <c r="Z47" s="252"/>
      <c r="AA47" s="247"/>
      <c r="AB47" s="247"/>
      <c r="AC47" s="86"/>
      <c r="AD47" s="86"/>
      <c r="AE47" s="86"/>
      <c r="AF47" s="86"/>
      <c r="AG47" s="97">
        <f>IF(F47&lt;&gt;0,IF(AND(F47&gt;=AS47,F47&lt;=AT47),0,1),0)</f>
        <v>0</v>
      </c>
      <c r="AH47" s="100">
        <f>IF(AND(O47&gt;0,OR(O47&lt;AU47,(P47-12*AL47)&lt;AV47)),1,0)</f>
        <v>0</v>
      </c>
      <c r="AI47" s="87"/>
      <c r="AJ47" s="101">
        <f>IF(LEFT(C47,2)="KV",1,0)</f>
        <v>0</v>
      </c>
      <c r="AK47" s="101">
        <f>IF(LEFT(C47,2)="QV",1,0)</f>
        <v>0</v>
      </c>
      <c r="AL47" s="101">
        <f>IF(LEFT(C47,1)="E",1,0)</f>
        <v>0</v>
      </c>
      <c r="AM47" s="101">
        <f>IF(OR(F47=0.6,F47=0),0,1)</f>
        <v>0</v>
      </c>
      <c r="AN47" s="101">
        <f>AL47*AM47</f>
        <v>0</v>
      </c>
      <c r="AO47" s="102">
        <f>IF(LEFT(C47,1)="B",IF(LEFT(C47,2)="BV",2,1),8)</f>
        <v>8</v>
      </c>
      <c r="AP47" s="102" t="str">
        <f ca="1">IF(I47&lt;&gt;"",COUNTIF(INDIRECT("M_"&amp;LEFT($C47,2)),I47),"-")</f>
        <v>-</v>
      </c>
      <c r="AQ47" s="103"/>
      <c r="AR47" s="104"/>
      <c r="AS47" s="105">
        <v>0.1</v>
      </c>
      <c r="AT47" s="106">
        <f ca="1">IF(C47="",1.4,INDIRECT("LMax"&amp;C47))</f>
        <v>1.4</v>
      </c>
      <c r="AU47" s="107"/>
      <c r="AV47" s="107"/>
      <c r="AW47" s="47"/>
      <c r="AX47" s="47"/>
      <c r="AY47" s="47"/>
      <c r="AZ47" s="47"/>
      <c r="BA47" s="47"/>
      <c r="BB47" s="47"/>
      <c r="BC47" s="47"/>
      <c r="BD47" s="47"/>
      <c r="BE47" s="47"/>
      <c r="BF47" s="186"/>
      <c r="BG47" s="186"/>
      <c r="BH47" s="186"/>
      <c r="BI47" s="186"/>
      <c r="BJ47" s="186"/>
      <c r="BK47" s="186"/>
      <c r="BL47" s="186"/>
      <c r="BM47" s="186"/>
      <c r="BN47" s="186"/>
      <c r="BO47" s="186"/>
      <c r="BP47" s="186"/>
      <c r="BQ47" s="186"/>
      <c r="BR47" s="187"/>
      <c r="BS47" s="188"/>
      <c r="BT47" s="188"/>
      <c r="BU47" s="188"/>
      <c r="BV47" s="188"/>
      <c r="BW47" s="185"/>
      <c r="BX47" s="185"/>
      <c r="CC47" s="185"/>
      <c r="CD47" s="48"/>
    </row>
    <row r="48" spans="1:82" ht="15.75" customHeight="1">
      <c r="A48" s="270"/>
      <c r="B48" s="271"/>
      <c r="C48" s="288"/>
      <c r="D48" s="362"/>
      <c r="E48" s="289"/>
      <c r="F48" s="277"/>
      <c r="G48" s="306"/>
      <c r="H48" s="306"/>
      <c r="I48" s="306"/>
      <c r="J48" s="480"/>
      <c r="K48" s="481"/>
      <c r="L48" s="481"/>
      <c r="M48" s="481"/>
      <c r="N48" s="481"/>
      <c r="O48" s="481"/>
      <c r="P48" s="481"/>
      <c r="Q48" s="481"/>
      <c r="R48" s="482"/>
      <c r="S48" s="116"/>
      <c r="T48" s="462"/>
      <c r="U48" s="119">
        <v>9</v>
      </c>
      <c r="V48" s="231" t="s">
        <v>182</v>
      </c>
      <c r="W48" s="112"/>
      <c r="X48" s="112"/>
      <c r="Y48" s="111"/>
      <c r="Z48" s="252"/>
      <c r="AA48" s="247"/>
      <c r="AB48" s="247"/>
      <c r="AC48" s="86"/>
      <c r="AD48" s="86"/>
      <c r="AE48" s="86"/>
      <c r="AF48" s="86"/>
      <c r="AG48" s="97">
        <f>IF(F48&lt;&gt;0,IF(AND(F48&gt;=AS48,F48&lt;=AT48),0,1),0)</f>
        <v>0</v>
      </c>
      <c r="AH48" s="100">
        <f>IF(AND(O48&gt;0,OR(O48&lt;AU48,(P48-12*AL48)&lt;AV48)),1,0)</f>
        <v>0</v>
      </c>
      <c r="AI48" s="87"/>
      <c r="AJ48" s="101">
        <f>IF(LEFT(C48,2)="KV",1,0)</f>
        <v>0</v>
      </c>
      <c r="AK48" s="101">
        <f>IF(LEFT(C48,2)="QV",1,0)</f>
        <v>0</v>
      </c>
      <c r="AL48" s="101">
        <f>IF(LEFT(C48,1)="E",1,0)</f>
        <v>0</v>
      </c>
      <c r="AM48" s="101">
        <f>IF(OR(F48=0.6,F48=0),0,1)</f>
        <v>0</v>
      </c>
      <c r="AN48" s="101">
        <f>AL48*AM48</f>
        <v>0</v>
      </c>
      <c r="AO48" s="102">
        <f>IF(LEFT(C48,1)="B",IF(LEFT(C48,2)="BV",2,1),8)</f>
        <v>8</v>
      </c>
      <c r="AP48" s="102" t="str">
        <f ca="1">IF(I48&lt;&gt;"",COUNTIF(INDIRECT("M_"&amp;LEFT($C48,2)),I48),"-")</f>
        <v>-</v>
      </c>
      <c r="AQ48" s="103"/>
      <c r="AR48" s="104"/>
      <c r="AS48" s="105">
        <v>0.1</v>
      </c>
      <c r="AT48" s="106">
        <f ca="1">IF(C48="",1.4,INDIRECT("LMax"&amp;C48))</f>
        <v>1.4</v>
      </c>
      <c r="AU48" s="107"/>
      <c r="AV48" s="107"/>
      <c r="AW48" s="47"/>
      <c r="AX48" s="47"/>
      <c r="AY48" s="47"/>
      <c r="AZ48" s="47"/>
      <c r="BA48" s="47"/>
      <c r="BB48" s="47"/>
      <c r="BC48" s="47"/>
      <c r="BD48" s="47"/>
      <c r="BE48" s="47"/>
      <c r="BF48" s="186"/>
      <c r="BG48" s="186"/>
      <c r="BH48" s="186"/>
      <c r="BI48" s="186"/>
      <c r="BJ48" s="186"/>
      <c r="BK48" s="186"/>
      <c r="BL48" s="186"/>
      <c r="BM48" s="186"/>
      <c r="BN48" s="186"/>
      <c r="BO48" s="186"/>
      <c r="BP48" s="186"/>
      <c r="BQ48" s="186"/>
      <c r="BR48" s="187"/>
      <c r="BS48" s="188"/>
      <c r="BT48" s="188"/>
      <c r="BU48" s="188"/>
      <c r="BV48" s="188"/>
      <c r="BW48" s="185"/>
      <c r="BX48" s="185"/>
      <c r="CC48" s="185"/>
      <c r="CD48" s="48"/>
    </row>
    <row r="49" spans="1:82" ht="15.75" customHeight="1">
      <c r="A49" s="270"/>
      <c r="B49" s="271"/>
      <c r="C49" s="288"/>
      <c r="D49" s="362"/>
      <c r="E49" s="289"/>
      <c r="F49" s="277"/>
      <c r="G49" s="306"/>
      <c r="H49" s="306"/>
      <c r="I49" s="306"/>
      <c r="J49" s="480"/>
      <c r="K49" s="481"/>
      <c r="L49" s="481"/>
      <c r="M49" s="481"/>
      <c r="N49" s="481"/>
      <c r="O49" s="481"/>
      <c r="P49" s="481"/>
      <c r="Q49" s="481"/>
      <c r="R49" s="482"/>
      <c r="S49" s="116"/>
      <c r="T49" s="260"/>
      <c r="U49" s="119"/>
      <c r="V49" s="110"/>
      <c r="W49" s="110"/>
      <c r="X49" s="110"/>
      <c r="Y49" s="110"/>
      <c r="Z49" s="252"/>
      <c r="AA49" s="247"/>
      <c r="AB49" s="247"/>
      <c r="AC49" s="86"/>
      <c r="AD49" s="86"/>
      <c r="AE49" s="86"/>
      <c r="AF49" s="86"/>
      <c r="AG49" s="97">
        <f>IF(F49&lt;&gt;0,IF(AND(F49&gt;=AS49,F49&lt;=AT49),0,1),0)</f>
        <v>0</v>
      </c>
      <c r="AH49" s="100">
        <f>IF(AND(O49&gt;0,OR(O49&lt;AU49,(P49-12*AL49)&lt;AV49)),1,0)</f>
        <v>0</v>
      </c>
      <c r="AI49" s="87"/>
      <c r="AJ49" s="101">
        <f>IF(LEFT(C49,2)="KV",1,0)</f>
        <v>0</v>
      </c>
      <c r="AK49" s="101">
        <f>IF(LEFT(C49,2)="QV",1,0)</f>
        <v>0</v>
      </c>
      <c r="AL49" s="101">
        <f>IF(LEFT(C49,1)="E",1,0)</f>
        <v>0</v>
      </c>
      <c r="AM49" s="101">
        <f>IF(OR(F49=0.6,F49=0),0,1)</f>
        <v>0</v>
      </c>
      <c r="AN49" s="101">
        <f>AL49*AM49</f>
        <v>0</v>
      </c>
      <c r="AO49" s="102">
        <f>IF(LEFT(C49,1)="B",IF(LEFT(C49,2)="BV",2,1),8)</f>
        <v>8</v>
      </c>
      <c r="AP49" s="102" t="str">
        <f ca="1">IF(I49&lt;&gt;"",COUNTIF(INDIRECT("M_"&amp;LEFT($C49,2)),I49),"-")</f>
        <v>-</v>
      </c>
      <c r="AQ49" s="103"/>
      <c r="AR49" s="104"/>
      <c r="AS49" s="105">
        <v>0.1</v>
      </c>
      <c r="AT49" s="106">
        <f ca="1">IF(C49="",1.4,INDIRECT("LMax"&amp;C49))</f>
        <v>1.4</v>
      </c>
      <c r="AU49" s="107"/>
      <c r="AV49" s="107"/>
      <c r="AW49" s="47"/>
      <c r="AX49" s="47"/>
      <c r="AY49" s="47"/>
      <c r="AZ49" s="47"/>
      <c r="BA49" s="47"/>
      <c r="BB49" s="47"/>
      <c r="BC49" s="47"/>
      <c r="BD49" s="47"/>
      <c r="BE49" s="47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6"/>
      <c r="BQ49" s="186"/>
      <c r="BR49" s="187"/>
      <c r="BS49" s="188"/>
      <c r="BT49" s="188"/>
      <c r="BU49" s="188"/>
      <c r="BV49" s="188"/>
      <c r="BW49" s="185"/>
      <c r="BX49" s="185"/>
      <c r="CC49" s="185"/>
      <c r="CD49" s="48"/>
    </row>
    <row r="50" spans="1:82" ht="15.75" customHeight="1">
      <c r="A50" s="272"/>
      <c r="B50" s="281"/>
      <c r="C50" s="290"/>
      <c r="D50" s="363"/>
      <c r="E50" s="291"/>
      <c r="F50" s="279"/>
      <c r="G50" s="306"/>
      <c r="H50" s="306"/>
      <c r="I50" s="306"/>
      <c r="J50" s="441" t="str">
        <f>IF(AG50=1,AO$3&amp;"  "&amp;AS50&amp;"m - "&amp;AT50&amp;"m","")</f>
        <v/>
      </c>
      <c r="K50" s="442"/>
      <c r="L50" s="442"/>
      <c r="M50" s="442"/>
      <c r="N50" s="442"/>
      <c r="O50" s="442"/>
      <c r="P50" s="442"/>
      <c r="Q50" s="442"/>
      <c r="R50" s="443"/>
      <c r="S50" s="116"/>
      <c r="T50" s="262" t="s">
        <v>164</v>
      </c>
      <c r="U50" s="119">
        <v>7</v>
      </c>
      <c r="V50" s="231" t="s">
        <v>161</v>
      </c>
      <c r="W50" s="110"/>
      <c r="X50" s="110"/>
      <c r="Y50" s="110"/>
      <c r="Z50" s="252"/>
      <c r="AA50" s="247"/>
      <c r="AB50" s="247"/>
      <c r="AC50" s="86"/>
      <c r="AD50" s="86"/>
      <c r="AE50" s="86"/>
      <c r="AF50" s="86"/>
      <c r="AG50" s="97">
        <f>IF(F50&lt;&gt;0,IF(AND(F50&gt;=AS50,F50&lt;=AT50),0,1),0)</f>
        <v>0</v>
      </c>
      <c r="AH50" s="100">
        <f>IF(AND(O50&gt;0,OR(O50&lt;AU50,(P50-12*AL50)&lt;AV50)),1,0)</f>
        <v>0</v>
      </c>
      <c r="AI50" s="87"/>
      <c r="AJ50" s="101">
        <f>IF(LEFT(C50,2)="KV",1,0)</f>
        <v>0</v>
      </c>
      <c r="AK50" s="101">
        <f>IF(LEFT(C50,2)="QV",1,0)</f>
        <v>0</v>
      </c>
      <c r="AL50" s="101">
        <f>IF(LEFT(C50,1)="E",1,0)</f>
        <v>0</v>
      </c>
      <c r="AM50" s="101">
        <f>IF(OR(F50=0.6,F50=0),0,1)</f>
        <v>0</v>
      </c>
      <c r="AN50" s="101">
        <f>AL50*AM50</f>
        <v>0</v>
      </c>
      <c r="AO50" s="102">
        <f>IF(LEFT(C50,1)="B",IF(LEFT(C50,2)="BV",2,1),8)</f>
        <v>8</v>
      </c>
      <c r="AP50" s="102" t="str">
        <f ca="1">IF(I50&lt;&gt;"",COUNTIF(INDIRECT("M_"&amp;LEFT($C50,2)),I50),"-")</f>
        <v>-</v>
      </c>
      <c r="AQ50" s="103"/>
      <c r="AR50" s="104"/>
      <c r="AS50" s="105">
        <v>0.1</v>
      </c>
      <c r="AT50" s="106">
        <f ca="1">IF(C50="",1.4,INDIRECT("LMax"&amp;C50))</f>
        <v>1.4</v>
      </c>
      <c r="AU50" s="107"/>
      <c r="AV50" s="107"/>
      <c r="AW50" s="47"/>
      <c r="AX50" s="47"/>
      <c r="AY50" s="47"/>
      <c r="AZ50" s="47"/>
      <c r="BA50" s="47"/>
      <c r="BB50" s="47"/>
      <c r="BC50" s="47"/>
      <c r="BD50" s="47"/>
      <c r="BE50" s="47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6"/>
      <c r="BQ50" s="186"/>
      <c r="BR50" s="187"/>
      <c r="BS50" s="188"/>
      <c r="BT50" s="188"/>
      <c r="BU50" s="188"/>
      <c r="BV50" s="188"/>
      <c r="BW50" s="185"/>
      <c r="BX50" s="185"/>
      <c r="CC50" s="185"/>
      <c r="CD50" s="48"/>
    </row>
    <row r="51" spans="1:82" ht="15.75" customHeight="1" thickBot="1">
      <c r="A51" s="162"/>
      <c r="B51" s="163"/>
      <c r="C51" s="167"/>
      <c r="D51" s="167"/>
      <c r="E51" s="170" t="s">
        <v>53</v>
      </c>
      <c r="F51" s="171">
        <f>SUM(B17:B32,B36:B43,K36:K43)</f>
        <v>0</v>
      </c>
      <c r="G51" s="172" t="s">
        <v>54</v>
      </c>
      <c r="H51" s="172"/>
      <c r="I51" s="166"/>
      <c r="J51" s="474" t="s">
        <v>62</v>
      </c>
      <c r="K51" s="474"/>
      <c r="L51" s="474"/>
      <c r="M51" s="474"/>
      <c r="N51" s="474"/>
      <c r="O51" s="474"/>
      <c r="P51" s="474"/>
      <c r="Q51" s="474"/>
      <c r="R51" s="474"/>
      <c r="S51" s="122"/>
      <c r="T51" s="462" t="s">
        <v>167</v>
      </c>
      <c r="U51" s="119">
        <v>8</v>
      </c>
      <c r="V51" s="231" t="s">
        <v>162</v>
      </c>
      <c r="W51" s="110"/>
      <c r="X51" s="111"/>
      <c r="Y51" s="233" t="s">
        <v>163</v>
      </c>
      <c r="Z51" s="252"/>
      <c r="AA51" s="122"/>
      <c r="AB51" s="122"/>
      <c r="AC51" s="86"/>
      <c r="AD51" s="86"/>
      <c r="AE51" s="86"/>
      <c r="AF51" s="86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06"/>
      <c r="AV51" s="106"/>
      <c r="AW51" s="47"/>
      <c r="AX51" s="47"/>
      <c r="AY51" s="47"/>
      <c r="AZ51" s="47"/>
      <c r="BA51" s="47"/>
      <c r="BB51" s="47"/>
      <c r="BC51" s="47"/>
      <c r="BD51" s="47"/>
      <c r="BE51" s="47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6"/>
      <c r="BQ51" s="186"/>
      <c r="BR51" s="187"/>
      <c r="BS51" s="188"/>
      <c r="BT51" s="188"/>
      <c r="BU51" s="188"/>
      <c r="BV51" s="188"/>
      <c r="BW51" s="185"/>
      <c r="BX51" s="185"/>
      <c r="CC51" s="185"/>
      <c r="CD51" s="48"/>
    </row>
    <row r="52" spans="1:82" ht="15.75" customHeight="1" thickTop="1">
      <c r="B52" s="39"/>
      <c r="C52" s="39"/>
      <c r="D52" s="39"/>
      <c r="E52" s="173" t="s">
        <v>55</v>
      </c>
      <c r="F52" s="174">
        <f>SUM(B47:B50)</f>
        <v>0</v>
      </c>
      <c r="G52" s="175" t="s">
        <v>56</v>
      </c>
      <c r="H52" s="176"/>
      <c r="I52" s="39"/>
      <c r="J52" s="475"/>
      <c r="K52" s="475"/>
      <c r="L52" s="475"/>
      <c r="M52" s="475"/>
      <c r="N52" s="475"/>
      <c r="O52" s="475"/>
      <c r="P52" s="475"/>
      <c r="Q52" s="475"/>
      <c r="R52" s="475"/>
      <c r="S52" s="122"/>
      <c r="T52" s="462"/>
      <c r="U52" s="119">
        <v>9</v>
      </c>
      <c r="V52" s="231" t="s">
        <v>177</v>
      </c>
      <c r="W52" s="112"/>
      <c r="X52" s="112"/>
      <c r="Y52" s="112" t="s">
        <v>178</v>
      </c>
      <c r="Z52" s="252"/>
      <c r="AA52" s="122"/>
      <c r="AB52" s="122"/>
      <c r="AC52" s="117"/>
      <c r="AD52" s="117"/>
      <c r="AE52" s="117"/>
      <c r="AF52" s="117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06"/>
      <c r="AV52" s="106"/>
      <c r="AW52" s="47"/>
      <c r="AX52" s="47"/>
      <c r="AY52" s="47"/>
      <c r="AZ52" s="47"/>
      <c r="BA52" s="47"/>
      <c r="BB52" s="47"/>
      <c r="BC52" s="47"/>
      <c r="BD52" s="47"/>
      <c r="BE52" s="47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7"/>
      <c r="BS52" s="188"/>
      <c r="BT52" s="188"/>
      <c r="BU52" s="188"/>
      <c r="BV52" s="188"/>
      <c r="BW52" s="185"/>
      <c r="BX52" s="185"/>
      <c r="CC52" s="185"/>
      <c r="CD52" s="48"/>
    </row>
    <row r="53" spans="1:82" ht="15.75" customHeight="1">
      <c r="A53" s="39"/>
      <c r="B53" s="39"/>
      <c r="C53" s="39"/>
      <c r="D53" s="39"/>
      <c r="E53" s="177"/>
      <c r="F53" s="178"/>
      <c r="G53" s="179"/>
      <c r="H53" s="178"/>
      <c r="I53" s="39"/>
      <c r="J53" s="475"/>
      <c r="K53" s="475"/>
      <c r="L53" s="475"/>
      <c r="M53" s="475"/>
      <c r="N53" s="475"/>
      <c r="O53" s="475"/>
      <c r="P53" s="475"/>
      <c r="Q53" s="475"/>
      <c r="R53" s="475"/>
      <c r="S53" s="123"/>
      <c r="T53" s="325"/>
      <c r="U53" s="119">
        <v>10</v>
      </c>
      <c r="V53" s="231" t="s">
        <v>181</v>
      </c>
      <c r="W53" s="86"/>
      <c r="X53" s="86"/>
      <c r="Y53" s="86"/>
      <c r="Z53" s="252"/>
      <c r="AA53" s="122"/>
      <c r="AB53" s="122"/>
      <c r="AC53" s="117"/>
      <c r="AD53" s="117"/>
      <c r="AE53" s="117"/>
      <c r="AF53" s="117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24"/>
      <c r="AV53" s="124"/>
      <c r="AW53" s="47"/>
      <c r="AX53" s="47"/>
      <c r="AY53" s="47"/>
      <c r="AZ53" s="47"/>
      <c r="BA53" s="47"/>
      <c r="BB53" s="47"/>
      <c r="BC53" s="47"/>
      <c r="BD53" s="47"/>
      <c r="BE53" s="47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6"/>
      <c r="BQ53" s="186"/>
      <c r="BR53" s="187"/>
      <c r="BS53" s="188"/>
      <c r="BT53" s="188"/>
      <c r="BU53" s="188"/>
      <c r="BV53" s="188"/>
      <c r="BW53" s="185"/>
      <c r="BX53" s="185"/>
      <c r="CC53" s="185"/>
      <c r="CD53" s="48"/>
    </row>
    <row r="54" spans="1:82" ht="15.75" customHeight="1">
      <c r="A54" s="20"/>
      <c r="B54" s="20"/>
      <c r="C54" s="20"/>
      <c r="D54" s="20"/>
      <c r="E54" s="177"/>
      <c r="F54" s="178"/>
      <c r="G54" s="179"/>
      <c r="H54" s="178"/>
      <c r="I54" s="20"/>
      <c r="J54" s="20"/>
      <c r="K54" s="180"/>
      <c r="L54" s="180"/>
      <c r="M54" s="180"/>
      <c r="N54" s="180"/>
      <c r="O54" s="20"/>
      <c r="P54" s="458"/>
      <c r="Q54" s="458"/>
      <c r="R54" s="458"/>
      <c r="S54" s="123"/>
      <c r="T54" s="250"/>
      <c r="U54" s="119"/>
      <c r="V54" s="254"/>
      <c r="W54" s="86"/>
      <c r="X54" s="86"/>
      <c r="Y54" s="86"/>
      <c r="Z54" s="252"/>
      <c r="AA54" s="122"/>
      <c r="AB54" s="122"/>
      <c r="AC54" s="117"/>
      <c r="AD54" s="117"/>
      <c r="AE54" s="117"/>
      <c r="AF54" s="117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47"/>
      <c r="AX54" s="47"/>
      <c r="AY54" s="47"/>
      <c r="AZ54" s="47"/>
      <c r="BA54" s="47"/>
      <c r="BB54" s="47"/>
      <c r="BC54" s="47"/>
      <c r="BD54" s="47"/>
      <c r="BE54" s="47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6"/>
      <c r="BQ54" s="186"/>
      <c r="BR54" s="187"/>
      <c r="BS54" s="188"/>
      <c r="BT54" s="188"/>
      <c r="BU54" s="188"/>
      <c r="BV54" s="188"/>
      <c r="BW54" s="185"/>
      <c r="BX54" s="185"/>
      <c r="CC54" s="185"/>
      <c r="CD54" s="48"/>
    </row>
    <row r="55" spans="1:82" ht="17.25" thickBot="1">
      <c r="A55" s="20"/>
      <c r="B55" s="20"/>
      <c r="C55" s="20"/>
      <c r="D55" s="20"/>
      <c r="E55" s="20"/>
      <c r="F55" s="20"/>
      <c r="G55" s="20"/>
      <c r="H55" s="20"/>
      <c r="I55" s="180"/>
      <c r="J55" s="182" t="s">
        <v>226</v>
      </c>
      <c r="K55" s="180"/>
      <c r="L55" s="180"/>
      <c r="M55" s="180"/>
      <c r="N55" s="180"/>
      <c r="O55" s="20"/>
      <c r="P55" s="458"/>
      <c r="Q55" s="458"/>
      <c r="R55" s="458"/>
      <c r="S55" s="123"/>
      <c r="T55" s="258" t="s">
        <v>45</v>
      </c>
      <c r="U55" s="264"/>
      <c r="V55" s="255" t="s">
        <v>46</v>
      </c>
      <c r="W55" s="256"/>
      <c r="X55" s="256"/>
      <c r="Y55" s="256"/>
      <c r="Z55" s="257"/>
      <c r="AA55" s="126"/>
      <c r="AB55" s="126"/>
      <c r="AC55" s="117"/>
      <c r="AD55" s="117"/>
      <c r="AE55" s="117"/>
      <c r="AF55" s="11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14"/>
      <c r="AV55" s="114"/>
      <c r="AW55" s="47"/>
      <c r="AX55" s="47"/>
      <c r="AY55" s="47"/>
      <c r="AZ55" s="47"/>
      <c r="BA55" s="47"/>
      <c r="BB55" s="47"/>
      <c r="BC55" s="47"/>
      <c r="BD55" s="47"/>
      <c r="BE55" s="47"/>
      <c r="BF55" s="186"/>
      <c r="BG55" s="186"/>
      <c r="BH55" s="186"/>
      <c r="BI55" s="186"/>
      <c r="BJ55" s="186"/>
      <c r="BK55" s="186"/>
      <c r="BL55" s="186"/>
      <c r="BM55" s="186"/>
      <c r="BN55" s="186"/>
      <c r="BO55" s="186"/>
      <c r="BP55" s="186"/>
      <c r="BQ55" s="186"/>
      <c r="BR55" s="187"/>
      <c r="BS55" s="188"/>
      <c r="BT55" s="188"/>
      <c r="BU55" s="188"/>
      <c r="BV55" s="188"/>
      <c r="BW55" s="185"/>
      <c r="BX55" s="185"/>
      <c r="CC55" s="185"/>
      <c r="CD55" s="48"/>
    </row>
    <row r="56" spans="1:82" ht="15.75" customHeight="1">
      <c r="A56" s="137"/>
      <c r="B56" s="120"/>
      <c r="C56" s="120"/>
      <c r="D56" s="120"/>
      <c r="E56" s="137"/>
      <c r="F56" s="120"/>
      <c r="G56" s="120"/>
      <c r="H56" s="138"/>
      <c r="I56" s="138"/>
      <c r="J56" s="138"/>
      <c r="K56" s="139"/>
      <c r="L56" s="139"/>
      <c r="M56" s="139"/>
      <c r="N56" s="139"/>
      <c r="O56" s="140"/>
      <c r="P56" s="141"/>
      <c r="Q56" s="141"/>
      <c r="R56" s="123"/>
      <c r="S56" s="123"/>
      <c r="T56" s="128"/>
      <c r="U56" s="128"/>
      <c r="V56" s="128"/>
      <c r="W56" s="128"/>
      <c r="X56" s="128"/>
      <c r="Y56" s="86"/>
      <c r="Z56" s="82"/>
      <c r="AA56" s="126"/>
      <c r="AB56" s="126"/>
      <c r="AC56" s="86"/>
      <c r="AD56" s="86"/>
      <c r="AE56" s="86"/>
      <c r="AF56" s="86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14"/>
      <c r="AV56" s="114"/>
      <c r="AW56" s="47"/>
      <c r="AX56" s="47"/>
      <c r="AY56" s="47"/>
      <c r="AZ56" s="47"/>
      <c r="BA56" s="47"/>
      <c r="BB56" s="47"/>
      <c r="BC56" s="47"/>
      <c r="BD56" s="47"/>
      <c r="BE56" s="47"/>
      <c r="BF56" s="186"/>
      <c r="BG56" s="186"/>
      <c r="BH56" s="186"/>
      <c r="BI56" s="186"/>
      <c r="BJ56" s="186"/>
      <c r="BK56" s="186"/>
      <c r="BL56" s="186"/>
      <c r="BM56" s="186"/>
      <c r="BN56" s="186"/>
      <c r="BO56" s="186"/>
      <c r="BP56" s="186"/>
      <c r="BQ56" s="186"/>
      <c r="BR56" s="187"/>
      <c r="BS56" s="188"/>
      <c r="BT56" s="188"/>
      <c r="BU56" s="188"/>
      <c r="BV56" s="188"/>
      <c r="BW56" s="185"/>
      <c r="BX56" s="185"/>
      <c r="CC56" s="185"/>
      <c r="CD56" s="48"/>
    </row>
    <row r="57" spans="1:82" ht="15">
      <c r="A57" s="137"/>
      <c r="B57" s="120"/>
      <c r="C57" s="120"/>
      <c r="D57" s="120"/>
      <c r="E57" s="137"/>
      <c r="F57" s="120"/>
      <c r="G57" s="120"/>
      <c r="H57" s="138"/>
      <c r="I57" s="138"/>
      <c r="J57" s="138"/>
      <c r="K57" s="139"/>
      <c r="L57" s="139"/>
      <c r="M57" s="139"/>
      <c r="N57" s="139"/>
      <c r="O57" s="120"/>
      <c r="P57" s="120"/>
      <c r="Q57" s="120"/>
      <c r="R57" s="123"/>
      <c r="S57" s="123"/>
      <c r="T57" s="86"/>
      <c r="U57" s="86"/>
      <c r="V57" s="86"/>
      <c r="W57" s="86"/>
      <c r="X57" s="86"/>
      <c r="Y57" s="355" t="s">
        <v>58</v>
      </c>
      <c r="Z57" s="82"/>
      <c r="AA57" s="126"/>
      <c r="AB57" s="126"/>
      <c r="AC57" s="86"/>
      <c r="AD57" s="86"/>
      <c r="AE57" s="86"/>
      <c r="AF57" s="86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47"/>
      <c r="AX57" s="47"/>
      <c r="AY57" s="47"/>
      <c r="AZ57" s="47"/>
      <c r="BA57" s="47"/>
      <c r="BB57" s="47"/>
      <c r="BC57" s="47"/>
      <c r="BD57" s="47"/>
      <c r="BE57" s="47"/>
      <c r="BF57" s="186"/>
      <c r="BG57" s="186"/>
      <c r="BH57" s="186"/>
      <c r="BI57" s="186"/>
      <c r="BJ57" s="186"/>
      <c r="BK57" s="186"/>
      <c r="BL57" s="186"/>
      <c r="BM57" s="186"/>
      <c r="BN57" s="186"/>
      <c r="BO57" s="186"/>
      <c r="BP57" s="186"/>
      <c r="BQ57" s="186"/>
      <c r="BR57" s="187"/>
      <c r="BS57" s="188"/>
      <c r="BT57" s="188"/>
      <c r="BU57" s="188"/>
      <c r="BV57" s="188"/>
      <c r="BW57" s="185"/>
      <c r="BX57" s="185"/>
      <c r="CC57" s="185"/>
      <c r="CD57" s="48"/>
    </row>
    <row r="58" spans="1:82" ht="15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42"/>
      <c r="N58" s="142"/>
      <c r="O58" s="48"/>
      <c r="P58" s="142"/>
      <c r="Q58" s="142"/>
      <c r="R58" s="123"/>
      <c r="S58" s="123"/>
      <c r="T58" s="130"/>
      <c r="U58" s="130"/>
      <c r="V58" s="130"/>
      <c r="W58" s="130"/>
      <c r="X58" s="130"/>
      <c r="Y58" s="356" t="s">
        <v>222</v>
      </c>
      <c r="Z58" s="355" t="s">
        <v>223</v>
      </c>
      <c r="AA58" s="129"/>
      <c r="AB58" s="129"/>
      <c r="AC58" s="86"/>
      <c r="AD58" s="86"/>
      <c r="AE58" s="86"/>
      <c r="AF58" s="86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27"/>
      <c r="AV58" s="127"/>
      <c r="AW58" s="47"/>
      <c r="AX58" s="47"/>
      <c r="AY58" s="47"/>
      <c r="AZ58" s="47"/>
      <c r="BA58" s="47"/>
      <c r="BB58" s="47"/>
      <c r="BC58" s="47"/>
      <c r="BD58" s="47"/>
      <c r="BE58" s="47"/>
      <c r="BF58" s="186"/>
      <c r="BG58" s="186"/>
      <c r="BH58" s="186"/>
      <c r="BI58" s="186"/>
      <c r="BJ58" s="186"/>
      <c r="BK58" s="186"/>
      <c r="BL58" s="186"/>
      <c r="BM58" s="186"/>
      <c r="BN58" s="186"/>
      <c r="BO58" s="186"/>
      <c r="BP58" s="186"/>
      <c r="BQ58" s="186"/>
      <c r="BR58" s="187"/>
      <c r="BS58" s="188"/>
      <c r="BT58" s="188"/>
      <c r="BU58" s="188"/>
      <c r="BV58" s="188"/>
      <c r="BW58" s="185"/>
      <c r="BX58" s="185"/>
      <c r="CC58" s="185"/>
      <c r="CD58" s="48"/>
    </row>
    <row r="59" spans="1:82" ht="15">
      <c r="A59" s="142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23"/>
      <c r="S59" s="123"/>
      <c r="T59" s="123"/>
      <c r="U59" s="116"/>
      <c r="V59" s="129"/>
      <c r="W59" s="125"/>
      <c r="X59" s="130"/>
      <c r="Y59" s="353" t="s">
        <v>63</v>
      </c>
      <c r="Z59" s="354">
        <v>1.4</v>
      </c>
      <c r="AA59" s="129"/>
      <c r="AB59" s="129"/>
      <c r="AC59" s="129"/>
      <c r="AD59" s="129"/>
      <c r="AE59" s="129"/>
      <c r="AF59" s="129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27"/>
      <c r="AV59" s="127"/>
      <c r="AW59" s="47"/>
      <c r="AX59" s="47"/>
      <c r="AY59" s="47"/>
      <c r="AZ59" s="47"/>
      <c r="BA59" s="47"/>
      <c r="BB59" s="47"/>
      <c r="BC59" s="47"/>
      <c r="BD59" s="47"/>
      <c r="BE59" s="47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6"/>
      <c r="BQ59" s="186"/>
      <c r="BR59" s="187"/>
      <c r="BS59" s="188"/>
      <c r="BT59" s="188"/>
      <c r="BU59" s="188"/>
      <c r="BV59" s="188"/>
      <c r="BW59" s="185"/>
      <c r="BX59" s="185"/>
      <c r="CC59" s="185"/>
      <c r="CD59" s="48"/>
    </row>
    <row r="60" spans="1:82" ht="15">
      <c r="A60" s="142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23"/>
      <c r="S60" s="123"/>
      <c r="T60" s="123"/>
      <c r="U60" s="123"/>
      <c r="V60" s="129"/>
      <c r="W60" s="125"/>
      <c r="X60" s="130"/>
      <c r="Y60" s="353" t="s">
        <v>64</v>
      </c>
      <c r="Z60" s="354">
        <v>1.25</v>
      </c>
      <c r="AA60" s="129"/>
      <c r="AB60" s="129"/>
      <c r="AC60" s="129"/>
      <c r="AD60" s="129"/>
      <c r="AE60" s="129"/>
      <c r="AF60" s="129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47"/>
      <c r="AX60" s="47"/>
      <c r="AY60" s="47"/>
      <c r="AZ60" s="47"/>
      <c r="BA60" s="47"/>
      <c r="BB60" s="47"/>
      <c r="BC60" s="47"/>
      <c r="BD60" s="47"/>
      <c r="BE60" s="47"/>
      <c r="BF60" s="186"/>
      <c r="BG60" s="186"/>
      <c r="BH60" s="186"/>
      <c r="BI60" s="186"/>
      <c r="BJ60" s="186"/>
      <c r="BK60" s="186"/>
      <c r="BL60" s="186"/>
      <c r="BM60" s="186"/>
      <c r="BN60" s="186"/>
      <c r="BO60" s="186"/>
      <c r="BP60" s="186"/>
      <c r="BQ60" s="186"/>
      <c r="BR60" s="187"/>
      <c r="BS60" s="188"/>
      <c r="BT60" s="188"/>
      <c r="BU60" s="188"/>
      <c r="BV60" s="188"/>
      <c r="BW60" s="185"/>
      <c r="BX60" s="185"/>
      <c r="CC60" s="185"/>
      <c r="CD60" s="48"/>
    </row>
    <row r="61" spans="1:82" ht="15">
      <c r="A61" s="48"/>
      <c r="B61" s="48"/>
      <c r="C61" s="48"/>
      <c r="D61" s="48"/>
      <c r="E61" s="48"/>
      <c r="F61" s="143"/>
      <c r="G61" s="143"/>
      <c r="H61" s="143"/>
      <c r="I61" s="142"/>
      <c r="J61" s="142"/>
      <c r="K61" s="142"/>
      <c r="L61" s="142"/>
      <c r="M61" s="142"/>
      <c r="N61" s="142"/>
      <c r="O61" s="142"/>
      <c r="P61" s="142"/>
      <c r="Q61" s="142"/>
      <c r="R61" s="40"/>
      <c r="S61" s="40"/>
      <c r="T61" s="40"/>
      <c r="U61" s="123"/>
      <c r="V61" s="132"/>
      <c r="W61" s="125"/>
      <c r="X61" s="132"/>
      <c r="Y61" s="353" t="s">
        <v>65</v>
      </c>
      <c r="Z61" s="354">
        <v>1.2</v>
      </c>
      <c r="AA61" s="129"/>
      <c r="AB61" s="129"/>
      <c r="AC61" s="129"/>
      <c r="AD61" s="129"/>
      <c r="AE61" s="129"/>
      <c r="AF61" s="129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47"/>
      <c r="AX61" s="47"/>
      <c r="AY61" s="47"/>
      <c r="AZ61" s="47"/>
      <c r="BA61" s="47"/>
      <c r="BB61" s="47"/>
      <c r="BC61" s="47"/>
      <c r="BD61" s="47"/>
      <c r="BE61" s="47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186"/>
      <c r="BQ61" s="186"/>
      <c r="BR61" s="187"/>
      <c r="BS61" s="188"/>
      <c r="BT61" s="188"/>
      <c r="BU61" s="188"/>
      <c r="BV61" s="188"/>
      <c r="BW61" s="185"/>
      <c r="BX61" s="185"/>
      <c r="CC61" s="185"/>
      <c r="CD61" s="48"/>
    </row>
    <row r="62" spans="1:82" ht="15">
      <c r="A62" s="48"/>
      <c r="B62" s="48"/>
      <c r="C62" s="48"/>
      <c r="D62" s="48"/>
      <c r="E62" s="48"/>
      <c r="F62" s="143"/>
      <c r="G62" s="143"/>
      <c r="H62" s="143"/>
      <c r="I62" s="142"/>
      <c r="J62" s="142"/>
      <c r="K62" s="142"/>
      <c r="L62" s="142"/>
      <c r="M62" s="142"/>
      <c r="N62" s="142"/>
      <c r="O62" s="142"/>
      <c r="P62" s="142"/>
      <c r="Q62" s="142"/>
      <c r="R62" s="40"/>
      <c r="S62" s="40"/>
      <c r="T62" s="40"/>
      <c r="U62" s="123"/>
      <c r="V62" s="132"/>
      <c r="W62" s="132"/>
      <c r="X62" s="132"/>
      <c r="Y62" s="132"/>
      <c r="Z62" s="133"/>
      <c r="AA62" s="129"/>
      <c r="AB62" s="129"/>
      <c r="AC62" s="132"/>
      <c r="AD62" s="132"/>
      <c r="AE62" s="132"/>
      <c r="AF62" s="132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47"/>
      <c r="AX62" s="47"/>
      <c r="AY62" s="47"/>
      <c r="AZ62" s="47"/>
      <c r="BA62" s="47"/>
      <c r="BB62" s="47"/>
      <c r="BC62" s="47"/>
      <c r="BD62" s="47"/>
      <c r="BE62" s="47"/>
      <c r="BF62" s="186"/>
      <c r="BG62" s="186"/>
      <c r="BH62" s="186"/>
      <c r="BI62" s="186"/>
      <c r="BJ62" s="186"/>
      <c r="BK62" s="186" t="s">
        <v>66</v>
      </c>
      <c r="BL62" s="186"/>
      <c r="BM62" s="186"/>
      <c r="BN62" s="186"/>
      <c r="BO62" s="186"/>
      <c r="BP62" s="186"/>
      <c r="BQ62" s="186"/>
      <c r="BR62" s="187"/>
      <c r="BS62" s="188"/>
      <c r="BT62" s="188"/>
      <c r="BU62" s="188"/>
      <c r="BV62" s="188"/>
      <c r="BW62" s="185"/>
      <c r="BX62" s="185"/>
      <c r="CC62" s="185"/>
      <c r="CD62" s="48"/>
    </row>
    <row r="63" spans="1:82" ht="1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0"/>
      <c r="S63" s="40"/>
      <c r="T63" s="40"/>
      <c r="U63" s="123"/>
      <c r="V63" s="132"/>
      <c r="W63" s="132"/>
      <c r="X63" s="132"/>
      <c r="Y63" s="132"/>
      <c r="Z63" s="133"/>
      <c r="AA63" s="44"/>
      <c r="AB63" s="44"/>
      <c r="AC63" s="132"/>
      <c r="AD63" s="132"/>
      <c r="AE63" s="132"/>
      <c r="AF63" s="132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131"/>
      <c r="BB63" s="134"/>
      <c r="BC63" s="131"/>
      <c r="BD63" s="131"/>
      <c r="BE63" s="131"/>
      <c r="BF63" s="187"/>
      <c r="BG63" s="187"/>
      <c r="BH63" s="191"/>
      <c r="BI63" s="191" t="s">
        <v>23</v>
      </c>
      <c r="BJ63" s="191"/>
      <c r="BK63" s="189" t="s">
        <v>90</v>
      </c>
      <c r="BL63" s="191" t="s">
        <v>91</v>
      </c>
      <c r="BM63" s="191" t="s">
        <v>92</v>
      </c>
      <c r="BN63" s="191" t="s">
        <v>93</v>
      </c>
      <c r="BO63" s="191" t="s">
        <v>94</v>
      </c>
      <c r="BP63" s="191" t="s">
        <v>95</v>
      </c>
      <c r="BQ63" s="191"/>
      <c r="BR63" s="189" t="s">
        <v>27</v>
      </c>
      <c r="BS63" s="189"/>
      <c r="BT63" s="189" t="s">
        <v>57</v>
      </c>
      <c r="BU63" s="189" t="s">
        <v>32</v>
      </c>
      <c r="BV63" s="190" t="s">
        <v>33</v>
      </c>
      <c r="BW63" s="190" t="s">
        <v>34</v>
      </c>
      <c r="BX63" s="185" t="s">
        <v>61</v>
      </c>
      <c r="BY63" s="457"/>
      <c r="BZ63" s="457"/>
      <c r="CA63" s="457"/>
      <c r="CB63" s="457"/>
      <c r="CD63" s="48"/>
    </row>
    <row r="64" spans="1:82" ht="1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135"/>
      <c r="S64" s="135"/>
      <c r="T64" s="135"/>
      <c r="U64" s="123"/>
      <c r="V64" s="136"/>
      <c r="W64" s="136"/>
      <c r="X64" s="41"/>
      <c r="Y64" s="41"/>
      <c r="Z64" s="133"/>
      <c r="AA64" s="44"/>
      <c r="AB64" s="44"/>
      <c r="AC64" s="132"/>
      <c r="AD64" s="132"/>
      <c r="AE64" s="132"/>
      <c r="AF64" s="132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131"/>
      <c r="BB64" s="134"/>
      <c r="BC64" s="131"/>
      <c r="BD64" s="131"/>
      <c r="BE64" s="131"/>
      <c r="BF64" s="187"/>
      <c r="BG64" s="187"/>
      <c r="BH64" s="224" t="s">
        <v>187</v>
      </c>
      <c r="BI64" s="225" t="s">
        <v>188</v>
      </c>
      <c r="BJ64" s="224" t="s">
        <v>113</v>
      </c>
      <c r="BK64" s="224" t="s">
        <v>114</v>
      </c>
      <c r="BL64" s="224" t="s">
        <v>115</v>
      </c>
      <c r="BM64" s="224" t="s">
        <v>116</v>
      </c>
      <c r="BN64" s="224" t="s">
        <v>117</v>
      </c>
      <c r="BO64" s="224" t="s">
        <v>118</v>
      </c>
      <c r="BP64" s="224" t="s">
        <v>119</v>
      </c>
      <c r="BQ64" s="224" t="s">
        <v>120</v>
      </c>
      <c r="BR64" s="224" t="s">
        <v>121</v>
      </c>
      <c r="BS64" s="224" t="s">
        <v>122</v>
      </c>
      <c r="BT64" s="224" t="s">
        <v>123</v>
      </c>
      <c r="BU64" s="224" t="s">
        <v>124</v>
      </c>
      <c r="BV64" s="224" t="s">
        <v>125</v>
      </c>
      <c r="BW64" s="224" t="s">
        <v>126</v>
      </c>
      <c r="BX64" s="224" t="s">
        <v>127</v>
      </c>
      <c r="BY64" s="221"/>
      <c r="BZ64" s="221"/>
      <c r="CA64" s="221"/>
      <c r="CB64" s="221"/>
      <c r="CD64" s="48"/>
    </row>
    <row r="65" spans="1:80" ht="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4"/>
      <c r="S65" s="4"/>
      <c r="T65" s="4"/>
      <c r="U65" s="19"/>
      <c r="V65" s="24"/>
      <c r="W65" s="24"/>
      <c r="X65" s="1"/>
      <c r="Y65" s="1"/>
      <c r="Z65" s="22"/>
      <c r="AA65" s="34"/>
      <c r="AB65" s="34"/>
      <c r="AC65" s="21"/>
      <c r="AD65" s="21"/>
      <c r="AE65" s="21"/>
      <c r="AF65" s="21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30"/>
      <c r="BC65" s="29"/>
      <c r="BD65" s="29"/>
      <c r="BE65" s="29"/>
      <c r="BF65" s="193"/>
      <c r="BG65" s="193"/>
      <c r="BH65" s="222" t="str">
        <f>BI65&amp;BJ65</f>
        <v>KPA160</v>
      </c>
      <c r="BI65" s="219" t="s">
        <v>67</v>
      </c>
      <c r="BJ65" s="193">
        <v>160</v>
      </c>
      <c r="BK65" s="194">
        <v>1</v>
      </c>
      <c r="BL65" s="194"/>
      <c r="BM65" s="194"/>
      <c r="BN65" s="194"/>
      <c r="BO65" s="194"/>
      <c r="BP65" s="194"/>
      <c r="BQ65" s="194"/>
      <c r="BR65" s="193">
        <v>109</v>
      </c>
      <c r="BS65" s="193"/>
      <c r="BT65" s="195">
        <v>0.2</v>
      </c>
      <c r="BU65" s="195">
        <v>0.5</v>
      </c>
      <c r="BV65" s="196">
        <v>20</v>
      </c>
      <c r="BW65" s="196">
        <v>30</v>
      </c>
      <c r="BX65" s="357">
        <v>0.3</v>
      </c>
      <c r="BY65" s="187"/>
      <c r="CA65" s="188"/>
    </row>
    <row r="66" spans="1:80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4"/>
      <c r="S66" s="4"/>
      <c r="T66" s="4"/>
      <c r="U66" s="19"/>
      <c r="V66" s="1"/>
      <c r="W66" s="1"/>
      <c r="X66" s="1"/>
      <c r="Y66" s="1"/>
      <c r="Z66" s="25"/>
      <c r="AA66" s="34"/>
      <c r="AB66" s="34"/>
      <c r="AC66" s="24"/>
      <c r="AD66" s="24"/>
      <c r="AE66" s="24"/>
      <c r="AF66" s="24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30"/>
      <c r="BC66" s="29"/>
      <c r="BD66" s="29"/>
      <c r="BE66" s="29"/>
      <c r="BF66" s="187"/>
      <c r="BG66" s="187"/>
      <c r="BH66" s="223" t="str">
        <f>BI65&amp;BJ66</f>
        <v>KPA180</v>
      </c>
      <c r="BI66" s="330" t="str">
        <f>BI65</f>
        <v>KPA</v>
      </c>
      <c r="BJ66" s="187">
        <v>180</v>
      </c>
      <c r="BK66" s="197">
        <f>BK65</f>
        <v>1</v>
      </c>
      <c r="BL66" s="197"/>
      <c r="BM66" s="197"/>
      <c r="BN66" s="197"/>
      <c r="BO66" s="197"/>
      <c r="BP66" s="197"/>
      <c r="BQ66" s="197"/>
      <c r="BR66" s="187">
        <f t="shared" ref="BR66:BR85" si="38">BR65+20</f>
        <v>129</v>
      </c>
      <c r="BS66" s="187"/>
      <c r="BT66" s="198">
        <f t="shared" ref="BT66:BW97" si="39">BT65</f>
        <v>0.2</v>
      </c>
      <c r="BU66" s="198">
        <f t="shared" si="39"/>
        <v>0.5</v>
      </c>
      <c r="BV66" s="199">
        <f t="shared" si="39"/>
        <v>20</v>
      </c>
      <c r="BW66" s="199">
        <f t="shared" si="39"/>
        <v>30</v>
      </c>
      <c r="BX66" s="351">
        <f>BX65</f>
        <v>0.3</v>
      </c>
      <c r="BY66" s="187"/>
      <c r="CA66" s="188"/>
    </row>
    <row r="67" spans="1:80" ht="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"/>
      <c r="S67" s="4"/>
      <c r="T67" s="4"/>
      <c r="U67" s="4"/>
      <c r="V67" s="1"/>
      <c r="W67" s="1"/>
      <c r="X67" s="1"/>
      <c r="Y67" s="1"/>
      <c r="Z67" s="25"/>
      <c r="AA67" s="24"/>
      <c r="AB67" s="24"/>
      <c r="AC67" s="24"/>
      <c r="AD67" s="24"/>
      <c r="AE67" s="24"/>
      <c r="AF67" s="24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29"/>
      <c r="BB67" s="30"/>
      <c r="BC67" s="29"/>
      <c r="BD67" s="29"/>
      <c r="BE67" s="29"/>
      <c r="BF67" s="187"/>
      <c r="BG67" s="187"/>
      <c r="BH67" s="223" t="str">
        <f>BI65&amp;BJ67</f>
        <v>KPA200</v>
      </c>
      <c r="BI67" s="330" t="str">
        <f t="shared" ref="BI67:BI71" si="40">BI66</f>
        <v>KPA</v>
      </c>
      <c r="BJ67" s="187">
        <v>200</v>
      </c>
      <c r="BK67" s="197">
        <f t="shared" ref="BK67:BK71" si="41">BK66</f>
        <v>1</v>
      </c>
      <c r="BL67" s="197"/>
      <c r="BM67" s="197"/>
      <c r="BN67" s="197"/>
      <c r="BO67" s="197"/>
      <c r="BP67" s="197"/>
      <c r="BQ67" s="197"/>
      <c r="BR67" s="187">
        <f t="shared" si="38"/>
        <v>149</v>
      </c>
      <c r="BS67" s="187"/>
      <c r="BT67" s="198">
        <f t="shared" si="39"/>
        <v>0.2</v>
      </c>
      <c r="BU67" s="198">
        <f t="shared" si="39"/>
        <v>0.5</v>
      </c>
      <c r="BV67" s="199">
        <f t="shared" si="39"/>
        <v>20</v>
      </c>
      <c r="BW67" s="199">
        <f t="shared" si="39"/>
        <v>30</v>
      </c>
      <c r="BX67" s="351">
        <f t="shared" ref="BX67:BX71" si="42">BX66</f>
        <v>0.3</v>
      </c>
      <c r="BY67" s="187"/>
      <c r="CA67" s="188"/>
    </row>
    <row r="68" spans="1:80" ht="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"/>
      <c r="S68" s="4"/>
      <c r="T68" s="4"/>
      <c r="U68" s="4"/>
      <c r="V68" s="1"/>
      <c r="W68" s="1"/>
      <c r="X68" s="1"/>
      <c r="Y68" s="1"/>
      <c r="Z68" s="2"/>
      <c r="AA68" s="34"/>
      <c r="AB68" s="34"/>
      <c r="AC68" s="34"/>
      <c r="AD68" s="34"/>
      <c r="AE68" s="34"/>
      <c r="AF68" s="34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30"/>
      <c r="BC68" s="29"/>
      <c r="BD68" s="29"/>
      <c r="BE68" s="29"/>
      <c r="BF68" s="187"/>
      <c r="BG68" s="187"/>
      <c r="BH68" s="223" t="str">
        <f>BI65&amp;BJ68</f>
        <v>KPA220</v>
      </c>
      <c r="BI68" s="330" t="str">
        <f t="shared" si="40"/>
        <v>KPA</v>
      </c>
      <c r="BJ68" s="187">
        <v>220</v>
      </c>
      <c r="BK68" s="197">
        <f t="shared" si="41"/>
        <v>1</v>
      </c>
      <c r="BL68" s="197"/>
      <c r="BM68" s="197"/>
      <c r="BN68" s="197"/>
      <c r="BO68" s="197"/>
      <c r="BP68" s="197"/>
      <c r="BQ68" s="197"/>
      <c r="BR68" s="187">
        <f t="shared" si="38"/>
        <v>169</v>
      </c>
      <c r="BS68" s="187"/>
      <c r="BT68" s="198">
        <f t="shared" si="39"/>
        <v>0.2</v>
      </c>
      <c r="BU68" s="198">
        <f t="shared" si="39"/>
        <v>0.5</v>
      </c>
      <c r="BV68" s="199">
        <f t="shared" si="39"/>
        <v>20</v>
      </c>
      <c r="BW68" s="199">
        <f t="shared" si="39"/>
        <v>30</v>
      </c>
      <c r="BX68" s="351">
        <f t="shared" si="42"/>
        <v>0.3</v>
      </c>
      <c r="BY68" s="187"/>
      <c r="BZ68" s="188"/>
      <c r="CA68" s="188"/>
      <c r="CB68" s="351"/>
    </row>
    <row r="69" spans="1:80" ht="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  <c r="S69" s="4"/>
      <c r="T69" s="4"/>
      <c r="U69" s="4"/>
      <c r="V69" s="1"/>
      <c r="W69" s="1"/>
      <c r="X69" s="1"/>
      <c r="Y69" s="1"/>
      <c r="Z69" s="2"/>
      <c r="AA69" s="34"/>
      <c r="AB69" s="34"/>
      <c r="AC69" s="34"/>
      <c r="AD69" s="34"/>
      <c r="AE69" s="34"/>
      <c r="AF69" s="34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31"/>
      <c r="BB69" s="32"/>
      <c r="BC69" s="31"/>
      <c r="BD69" s="31"/>
      <c r="BE69" s="31"/>
      <c r="BF69" s="187"/>
      <c r="BG69" s="187"/>
      <c r="BH69" s="223" t="str">
        <f>BI65&amp;BJ69</f>
        <v>KPA240</v>
      </c>
      <c r="BI69" s="330" t="str">
        <f t="shared" si="40"/>
        <v>KPA</v>
      </c>
      <c r="BJ69" s="187">
        <v>240</v>
      </c>
      <c r="BK69" s="197">
        <f t="shared" si="41"/>
        <v>1</v>
      </c>
      <c r="BL69" s="197"/>
      <c r="BM69" s="197"/>
      <c r="BN69" s="197"/>
      <c r="BO69" s="197"/>
      <c r="BP69" s="197"/>
      <c r="BQ69" s="197"/>
      <c r="BR69" s="187">
        <f t="shared" si="38"/>
        <v>189</v>
      </c>
      <c r="BS69" s="187"/>
      <c r="BT69" s="198">
        <f t="shared" si="39"/>
        <v>0.2</v>
      </c>
      <c r="BU69" s="198">
        <f t="shared" si="39"/>
        <v>0.5</v>
      </c>
      <c r="BV69" s="199">
        <f t="shared" si="39"/>
        <v>20</v>
      </c>
      <c r="BW69" s="199">
        <f>BW68</f>
        <v>30</v>
      </c>
      <c r="BX69" s="351">
        <f t="shared" si="42"/>
        <v>0.3</v>
      </c>
      <c r="BY69" s="187"/>
      <c r="BZ69" s="188"/>
      <c r="CA69" s="188"/>
      <c r="CB69" s="188"/>
    </row>
    <row r="70" spans="1:80" ht="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"/>
      <c r="S70" s="4"/>
      <c r="T70" s="4"/>
      <c r="U70" s="23"/>
      <c r="V70" s="1"/>
      <c r="W70" s="1"/>
      <c r="X70" s="1"/>
      <c r="Y70" s="1"/>
      <c r="Z70" s="2"/>
      <c r="AA70" s="34"/>
      <c r="AB70" s="34"/>
      <c r="AC70" s="34"/>
      <c r="AD70" s="34"/>
      <c r="AE70" s="34"/>
      <c r="AF70" s="34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30"/>
      <c r="BC70" s="29"/>
      <c r="BD70" s="29"/>
      <c r="BE70" s="29"/>
      <c r="BF70" s="187"/>
      <c r="BG70" s="187"/>
      <c r="BH70" s="223" t="str">
        <f>BI65&amp;BJ70</f>
        <v>KPA260</v>
      </c>
      <c r="BI70" s="330" t="str">
        <f t="shared" si="40"/>
        <v>KPA</v>
      </c>
      <c r="BJ70" s="187">
        <v>260</v>
      </c>
      <c r="BK70" s="197">
        <f t="shared" si="41"/>
        <v>1</v>
      </c>
      <c r="BL70" s="197"/>
      <c r="BM70" s="197"/>
      <c r="BN70" s="197"/>
      <c r="BO70" s="197"/>
      <c r="BP70" s="197"/>
      <c r="BQ70" s="197"/>
      <c r="BR70" s="187">
        <f t="shared" si="38"/>
        <v>209</v>
      </c>
      <c r="BS70" s="187"/>
      <c r="BT70" s="198">
        <f t="shared" ref="BT70:BV71" si="43">BT69</f>
        <v>0.2</v>
      </c>
      <c r="BU70" s="198">
        <f t="shared" si="43"/>
        <v>0.5</v>
      </c>
      <c r="BV70" s="199">
        <f t="shared" si="43"/>
        <v>20</v>
      </c>
      <c r="BW70" s="199">
        <f>BW69</f>
        <v>30</v>
      </c>
      <c r="BX70" s="351">
        <f t="shared" si="42"/>
        <v>0.3</v>
      </c>
      <c r="BY70" s="187"/>
      <c r="BZ70" s="188"/>
      <c r="CA70" s="188"/>
      <c r="CB70" s="188"/>
    </row>
    <row r="71" spans="1:80" ht="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  <c r="S71" s="4"/>
      <c r="T71" s="4"/>
      <c r="U71" s="4"/>
      <c r="V71" s="1"/>
      <c r="W71" s="1"/>
      <c r="X71" s="1"/>
      <c r="Y71" s="1"/>
      <c r="Z71" s="2"/>
      <c r="AA71" s="34"/>
      <c r="AB71" s="34"/>
      <c r="AC71" s="34"/>
      <c r="AD71" s="34"/>
      <c r="AE71" s="34"/>
      <c r="AF71" s="34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30"/>
      <c r="BC71" s="29"/>
      <c r="BD71" s="29"/>
      <c r="BE71" s="29"/>
      <c r="BF71" s="187"/>
      <c r="BG71" s="187"/>
      <c r="BH71" s="223" t="str">
        <f>BI65&amp;BJ71</f>
        <v>KPA280</v>
      </c>
      <c r="BI71" s="330" t="str">
        <f t="shared" si="40"/>
        <v>KPA</v>
      </c>
      <c r="BJ71" s="187">
        <v>280</v>
      </c>
      <c r="BK71" s="197">
        <f t="shared" si="41"/>
        <v>1</v>
      </c>
      <c r="BL71" s="197"/>
      <c r="BM71" s="197"/>
      <c r="BN71" s="197"/>
      <c r="BO71" s="197"/>
      <c r="BP71" s="197"/>
      <c r="BQ71" s="197"/>
      <c r="BR71" s="187">
        <f t="shared" si="38"/>
        <v>229</v>
      </c>
      <c r="BS71" s="187"/>
      <c r="BT71" s="198">
        <f t="shared" si="43"/>
        <v>0.2</v>
      </c>
      <c r="BU71" s="198">
        <f t="shared" si="43"/>
        <v>0.5</v>
      </c>
      <c r="BV71" s="199">
        <f t="shared" si="43"/>
        <v>20</v>
      </c>
      <c r="BW71" s="199">
        <f>BW70</f>
        <v>30</v>
      </c>
      <c r="BX71" s="351">
        <f t="shared" si="42"/>
        <v>0.3</v>
      </c>
      <c r="BY71" s="187"/>
      <c r="BZ71" s="188"/>
      <c r="CA71" s="188"/>
      <c r="CB71" s="188"/>
    </row>
    <row r="72" spans="1:80" ht="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"/>
      <c r="S72" s="4"/>
      <c r="T72" s="4"/>
      <c r="U72" s="19"/>
      <c r="V72" s="24"/>
      <c r="W72" s="24"/>
      <c r="X72" s="1"/>
      <c r="Y72" s="1"/>
      <c r="Z72" s="22"/>
      <c r="AA72" s="34"/>
      <c r="AB72" s="34"/>
      <c r="AC72" s="21"/>
      <c r="AD72" s="21"/>
      <c r="AE72" s="21"/>
      <c r="AF72" s="21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30"/>
      <c r="BC72" s="29"/>
      <c r="BD72" s="29"/>
      <c r="BE72" s="29"/>
      <c r="BF72" s="193"/>
      <c r="BG72" s="193"/>
      <c r="BH72" s="222" t="str">
        <f>BI72&amp;BJ72</f>
        <v>KPB160</v>
      </c>
      <c r="BI72" s="219" t="s">
        <v>68</v>
      </c>
      <c r="BJ72" s="193">
        <v>160</v>
      </c>
      <c r="BK72" s="194"/>
      <c r="BL72" s="194">
        <v>2</v>
      </c>
      <c r="BM72" s="194"/>
      <c r="BN72" s="194"/>
      <c r="BO72" s="194"/>
      <c r="BP72" s="194"/>
      <c r="BQ72" s="194"/>
      <c r="BR72" s="193">
        <v>109</v>
      </c>
      <c r="BS72" s="193"/>
      <c r="BT72" s="195">
        <v>0.3</v>
      </c>
      <c r="BU72" s="195">
        <v>0.5</v>
      </c>
      <c r="BV72" s="199">
        <f t="shared" ref="BT72:BW73" si="44">BV71</f>
        <v>20</v>
      </c>
      <c r="BW72" s="199">
        <f t="shared" si="44"/>
        <v>30</v>
      </c>
      <c r="BX72" s="357">
        <v>0.5</v>
      </c>
      <c r="BY72" s="187"/>
      <c r="BZ72" s="188"/>
      <c r="CA72" s="188"/>
      <c r="CB72" s="351"/>
    </row>
    <row r="73" spans="1:80" ht="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  <c r="S73" s="4"/>
      <c r="T73" s="4"/>
      <c r="U73" s="19"/>
      <c r="V73" s="1"/>
      <c r="W73" s="1"/>
      <c r="X73" s="1"/>
      <c r="Y73" s="1"/>
      <c r="Z73" s="25"/>
      <c r="AA73" s="34"/>
      <c r="AB73" s="34"/>
      <c r="AC73" s="24"/>
      <c r="AD73" s="24"/>
      <c r="AE73" s="24"/>
      <c r="AF73" s="24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30"/>
      <c r="BC73" s="29"/>
      <c r="BD73" s="29"/>
      <c r="BE73" s="29"/>
      <c r="BF73" s="187"/>
      <c r="BG73" s="187"/>
      <c r="BH73" s="223" t="str">
        <f>BI72&amp;BJ73</f>
        <v>KPB180</v>
      </c>
      <c r="BI73" s="330" t="str">
        <f>BI72</f>
        <v>KPB</v>
      </c>
      <c r="BJ73" s="187">
        <v>180</v>
      </c>
      <c r="BK73" s="197"/>
      <c r="BL73" s="197">
        <f t="shared" ref="BL73" si="45">BL72</f>
        <v>2</v>
      </c>
      <c r="BM73" s="197"/>
      <c r="BN73" s="197"/>
      <c r="BO73" s="197"/>
      <c r="BP73" s="197"/>
      <c r="BQ73" s="197"/>
      <c r="BR73" s="187">
        <f t="shared" si="38"/>
        <v>129</v>
      </c>
      <c r="BS73" s="187"/>
      <c r="BT73" s="198">
        <f t="shared" si="44"/>
        <v>0.3</v>
      </c>
      <c r="BU73" s="198">
        <f t="shared" si="44"/>
        <v>0.5</v>
      </c>
      <c r="BV73" s="199">
        <f t="shared" si="44"/>
        <v>20</v>
      </c>
      <c r="BW73" s="199">
        <f t="shared" si="44"/>
        <v>30</v>
      </c>
      <c r="BX73" s="351">
        <f>BX72</f>
        <v>0.5</v>
      </c>
      <c r="BY73" s="187"/>
      <c r="BZ73" s="188"/>
      <c r="CA73" s="188"/>
      <c r="CB73" s="351"/>
    </row>
    <row r="74" spans="1:80" ht="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  <c r="S74" s="4"/>
      <c r="T74" s="4"/>
      <c r="U74" s="4"/>
      <c r="V74" s="1"/>
      <c r="W74" s="1"/>
      <c r="X74" s="1"/>
      <c r="Y74" s="1"/>
      <c r="Z74" s="25"/>
      <c r="AA74" s="24"/>
      <c r="AB74" s="24"/>
      <c r="AC74" s="24"/>
      <c r="AD74" s="24"/>
      <c r="AE74" s="24"/>
      <c r="AF74" s="24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29"/>
      <c r="BB74" s="30"/>
      <c r="BC74" s="29"/>
      <c r="BD74" s="29"/>
      <c r="BE74" s="29"/>
      <c r="BF74" s="187"/>
      <c r="BG74" s="187"/>
      <c r="BH74" s="223" t="str">
        <f>BI72&amp;BJ74</f>
        <v>KPB200</v>
      </c>
      <c r="BI74" s="330" t="str">
        <f t="shared" ref="BI74:BI78" si="46">BI73</f>
        <v>KPB</v>
      </c>
      <c r="BJ74" s="187">
        <v>200</v>
      </c>
      <c r="BK74" s="197"/>
      <c r="BL74" s="197">
        <f t="shared" ref="BL74" si="47">BL73</f>
        <v>2</v>
      </c>
      <c r="BM74" s="197"/>
      <c r="BN74" s="197"/>
      <c r="BO74" s="197"/>
      <c r="BP74" s="197"/>
      <c r="BQ74" s="197"/>
      <c r="BR74" s="187">
        <f t="shared" si="38"/>
        <v>149</v>
      </c>
      <c r="BS74" s="187"/>
      <c r="BT74" s="198">
        <f t="shared" ref="BT74:BW74" si="48">BT73</f>
        <v>0.3</v>
      </c>
      <c r="BU74" s="198">
        <f t="shared" si="48"/>
        <v>0.5</v>
      </c>
      <c r="BV74" s="199">
        <f t="shared" si="48"/>
        <v>20</v>
      </c>
      <c r="BW74" s="199">
        <f t="shared" si="48"/>
        <v>30</v>
      </c>
      <c r="BX74" s="351">
        <f t="shared" ref="BX74:BX78" si="49">BX73</f>
        <v>0.5</v>
      </c>
      <c r="BY74" s="187"/>
      <c r="BZ74" s="188"/>
      <c r="CA74" s="188"/>
      <c r="CB74" s="351"/>
    </row>
    <row r="75" spans="1:80" ht="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4"/>
      <c r="T75" s="4"/>
      <c r="U75" s="4"/>
      <c r="V75" s="1"/>
      <c r="W75" s="1"/>
      <c r="X75" s="1"/>
      <c r="Y75" s="1"/>
      <c r="Z75" s="2"/>
      <c r="AA75" s="34"/>
      <c r="AB75" s="34"/>
      <c r="AC75" s="34"/>
      <c r="AD75" s="34"/>
      <c r="AE75" s="34"/>
      <c r="AF75" s="34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30"/>
      <c r="BC75" s="29"/>
      <c r="BD75" s="29"/>
      <c r="BE75" s="29"/>
      <c r="BF75" s="187"/>
      <c r="BG75" s="187"/>
      <c r="BH75" s="223" t="str">
        <f>BI72&amp;BJ75</f>
        <v>KPB220</v>
      </c>
      <c r="BI75" s="330" t="str">
        <f t="shared" si="46"/>
        <v>KPB</v>
      </c>
      <c r="BJ75" s="187">
        <v>220</v>
      </c>
      <c r="BK75" s="197"/>
      <c r="BL75" s="197">
        <f t="shared" ref="BL75" si="50">BL74</f>
        <v>2</v>
      </c>
      <c r="BM75" s="197"/>
      <c r="BN75" s="197"/>
      <c r="BO75" s="197"/>
      <c r="BP75" s="197"/>
      <c r="BQ75" s="197"/>
      <c r="BR75" s="187">
        <f t="shared" si="38"/>
        <v>169</v>
      </c>
      <c r="BS75" s="187"/>
      <c r="BT75" s="198">
        <f t="shared" ref="BT75:BW75" si="51">BT74</f>
        <v>0.3</v>
      </c>
      <c r="BU75" s="198">
        <f t="shared" si="51"/>
        <v>0.5</v>
      </c>
      <c r="BV75" s="199">
        <f t="shared" si="51"/>
        <v>20</v>
      </c>
      <c r="BW75" s="199">
        <f t="shared" si="51"/>
        <v>30</v>
      </c>
      <c r="BX75" s="351">
        <f t="shared" si="49"/>
        <v>0.5</v>
      </c>
      <c r="BY75" s="187"/>
      <c r="BZ75" s="188"/>
      <c r="CA75" s="188"/>
      <c r="CB75" s="351"/>
    </row>
    <row r="76" spans="1:80" ht="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  <c r="S76" s="4"/>
      <c r="T76" s="4"/>
      <c r="U76" s="4"/>
      <c r="V76" s="1"/>
      <c r="W76" s="1"/>
      <c r="X76" s="1"/>
      <c r="Y76" s="1"/>
      <c r="Z76" s="2"/>
      <c r="AA76" s="34"/>
      <c r="AB76" s="34"/>
      <c r="AC76" s="34"/>
      <c r="AD76" s="34"/>
      <c r="AE76" s="34"/>
      <c r="AF76" s="34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31"/>
      <c r="BB76" s="32"/>
      <c r="BC76" s="31"/>
      <c r="BD76" s="31"/>
      <c r="BE76" s="31"/>
      <c r="BF76" s="187"/>
      <c r="BG76" s="187"/>
      <c r="BH76" s="223" t="str">
        <f>BI72&amp;BJ76</f>
        <v>KPB240</v>
      </c>
      <c r="BI76" s="330" t="str">
        <f t="shared" si="46"/>
        <v>KPB</v>
      </c>
      <c r="BJ76" s="187">
        <v>240</v>
      </c>
      <c r="BK76" s="197"/>
      <c r="BL76" s="197">
        <f t="shared" ref="BL76" si="52">BL75</f>
        <v>2</v>
      </c>
      <c r="BM76" s="197"/>
      <c r="BN76" s="197"/>
      <c r="BO76" s="197"/>
      <c r="BP76" s="197"/>
      <c r="BQ76" s="197"/>
      <c r="BR76" s="187">
        <f t="shared" si="38"/>
        <v>189</v>
      </c>
      <c r="BS76" s="187"/>
      <c r="BT76" s="198">
        <f t="shared" ref="BT76:BV76" si="53">BT75</f>
        <v>0.3</v>
      </c>
      <c r="BU76" s="198">
        <f t="shared" si="53"/>
        <v>0.5</v>
      </c>
      <c r="BV76" s="199">
        <f t="shared" si="53"/>
        <v>20</v>
      </c>
      <c r="BW76" s="199">
        <f>BW75</f>
        <v>30</v>
      </c>
      <c r="BX76" s="351">
        <f t="shared" si="49"/>
        <v>0.5</v>
      </c>
      <c r="BY76" s="187"/>
      <c r="BZ76" s="188"/>
      <c r="CA76" s="188"/>
      <c r="CB76" s="188"/>
    </row>
    <row r="77" spans="1:80" ht="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"/>
      <c r="S77" s="4"/>
      <c r="T77" s="4"/>
      <c r="U77" s="23"/>
      <c r="V77" s="1"/>
      <c r="W77" s="1"/>
      <c r="X77" s="1"/>
      <c r="Y77" s="1"/>
      <c r="Z77" s="2"/>
      <c r="AA77" s="34"/>
      <c r="AB77" s="34"/>
      <c r="AC77" s="34"/>
      <c r="AD77" s="34"/>
      <c r="AE77" s="34"/>
      <c r="AF77" s="34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30"/>
      <c r="BC77" s="29"/>
      <c r="BD77" s="29"/>
      <c r="BE77" s="29"/>
      <c r="BF77" s="187"/>
      <c r="BG77" s="187"/>
      <c r="BH77" s="223" t="str">
        <f>BI72&amp;BJ77</f>
        <v>KPB260</v>
      </c>
      <c r="BI77" s="330" t="str">
        <f t="shared" si="46"/>
        <v>KPB</v>
      </c>
      <c r="BJ77" s="187">
        <v>260</v>
      </c>
      <c r="BK77" s="197"/>
      <c r="BL77" s="197">
        <f t="shared" ref="BL77" si="54">BL76</f>
        <v>2</v>
      </c>
      <c r="BM77" s="197"/>
      <c r="BN77" s="197"/>
      <c r="BO77" s="197"/>
      <c r="BP77" s="197"/>
      <c r="BQ77" s="197"/>
      <c r="BR77" s="187">
        <f t="shared" si="38"/>
        <v>209</v>
      </c>
      <c r="BS77" s="187"/>
      <c r="BT77" s="198">
        <f t="shared" ref="BT77:BV77" si="55">BT76</f>
        <v>0.3</v>
      </c>
      <c r="BU77" s="198">
        <f t="shared" si="55"/>
        <v>0.5</v>
      </c>
      <c r="BV77" s="199">
        <f t="shared" si="55"/>
        <v>20</v>
      </c>
      <c r="BW77" s="199">
        <f>BW76</f>
        <v>30</v>
      </c>
      <c r="BX77" s="351">
        <f t="shared" si="49"/>
        <v>0.5</v>
      </c>
      <c r="BY77" s="187"/>
      <c r="BZ77" s="188"/>
      <c r="CA77" s="188"/>
      <c r="CB77" s="188"/>
    </row>
    <row r="78" spans="1:80" ht="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"/>
      <c r="S78" s="4"/>
      <c r="T78" s="4"/>
      <c r="U78" s="4"/>
      <c r="V78" s="1"/>
      <c r="W78" s="1"/>
      <c r="X78" s="1"/>
      <c r="Y78" s="1"/>
      <c r="Z78" s="2"/>
      <c r="AA78" s="34"/>
      <c r="AB78" s="34"/>
      <c r="AC78" s="34"/>
      <c r="AD78" s="34"/>
      <c r="AE78" s="34"/>
      <c r="AF78" s="34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30"/>
      <c r="BC78" s="29"/>
      <c r="BD78" s="29"/>
      <c r="BE78" s="29"/>
      <c r="BF78" s="187"/>
      <c r="BG78" s="187"/>
      <c r="BH78" s="223" t="str">
        <f>BI72&amp;BJ78</f>
        <v>KPB280</v>
      </c>
      <c r="BI78" s="330" t="str">
        <f t="shared" si="46"/>
        <v>KPB</v>
      </c>
      <c r="BJ78" s="187">
        <v>280</v>
      </c>
      <c r="BK78" s="197"/>
      <c r="BL78" s="197">
        <f t="shared" ref="BL78" si="56">BL77</f>
        <v>2</v>
      </c>
      <c r="BM78" s="197"/>
      <c r="BN78" s="197"/>
      <c r="BO78" s="197"/>
      <c r="BP78" s="197"/>
      <c r="BQ78" s="197"/>
      <c r="BR78" s="187">
        <f t="shared" si="38"/>
        <v>229</v>
      </c>
      <c r="BS78" s="187"/>
      <c r="BT78" s="198">
        <f t="shared" ref="BT78:BV78" si="57">BT77</f>
        <v>0.3</v>
      </c>
      <c r="BU78" s="198">
        <f t="shared" si="57"/>
        <v>0.5</v>
      </c>
      <c r="BV78" s="199">
        <f t="shared" si="57"/>
        <v>20</v>
      </c>
      <c r="BW78" s="199">
        <f>BW77</f>
        <v>30</v>
      </c>
      <c r="BX78" s="351">
        <f t="shared" si="49"/>
        <v>0.5</v>
      </c>
      <c r="BY78" s="187"/>
      <c r="BZ78" s="188"/>
      <c r="CA78" s="188"/>
      <c r="CB78" s="188"/>
    </row>
    <row r="79" spans="1:80" ht="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"/>
      <c r="S79" s="4"/>
      <c r="T79" s="4"/>
      <c r="U79" s="19"/>
      <c r="V79" s="24"/>
      <c r="W79" s="24"/>
      <c r="X79" s="1"/>
      <c r="Y79" s="1"/>
      <c r="Z79" s="22"/>
      <c r="AA79" s="34"/>
      <c r="AB79" s="34"/>
      <c r="AC79" s="21"/>
      <c r="AD79" s="21"/>
      <c r="AE79" s="21"/>
      <c r="AF79" s="21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30"/>
      <c r="BC79" s="29"/>
      <c r="BD79" s="29"/>
      <c r="BE79" s="29"/>
      <c r="BF79" s="193"/>
      <c r="BG79" s="193"/>
      <c r="BH79" s="222" t="str">
        <f>BI79&amp;BJ79</f>
        <v>KPC160</v>
      </c>
      <c r="BI79" s="193" t="s">
        <v>69</v>
      </c>
      <c r="BJ79" s="193">
        <v>160</v>
      </c>
      <c r="BK79" s="194"/>
      <c r="BL79" s="194">
        <v>2</v>
      </c>
      <c r="BM79" s="194"/>
      <c r="BN79" s="194"/>
      <c r="BO79" s="194"/>
      <c r="BP79" s="194"/>
      <c r="BQ79" s="194"/>
      <c r="BR79" s="193">
        <v>108</v>
      </c>
      <c r="BS79" s="193"/>
      <c r="BT79" s="195">
        <v>0.3</v>
      </c>
      <c r="BU79" s="195">
        <v>0.5</v>
      </c>
      <c r="BV79" s="199">
        <f t="shared" ref="BT79:BW80" si="58">BV78</f>
        <v>20</v>
      </c>
      <c r="BW79" s="199">
        <f t="shared" si="58"/>
        <v>30</v>
      </c>
      <c r="BX79" s="357">
        <v>0.5</v>
      </c>
      <c r="BY79" s="187"/>
      <c r="BZ79" s="188"/>
      <c r="CA79" s="188"/>
      <c r="CB79" s="351"/>
    </row>
    <row r="80" spans="1:80" ht="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  <c r="S80" s="4"/>
      <c r="T80" s="4"/>
      <c r="U80" s="19"/>
      <c r="V80" s="1"/>
      <c r="W80" s="1"/>
      <c r="X80" s="1"/>
      <c r="Y80" s="1"/>
      <c r="Z80" s="25"/>
      <c r="AA80" s="34"/>
      <c r="AB80" s="34"/>
      <c r="AC80" s="24"/>
      <c r="AD80" s="24"/>
      <c r="AE80" s="24"/>
      <c r="AF80" s="24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30"/>
      <c r="BC80" s="29"/>
      <c r="BD80" s="29"/>
      <c r="BE80" s="29"/>
      <c r="BF80" s="187"/>
      <c r="BG80" s="187"/>
      <c r="BH80" s="223" t="str">
        <f>BI79&amp;BJ80</f>
        <v>KPC180</v>
      </c>
      <c r="BI80" s="330" t="str">
        <f>BI79</f>
        <v>KPC</v>
      </c>
      <c r="BJ80" s="187">
        <v>180</v>
      </c>
      <c r="BK80" s="197"/>
      <c r="BL80" s="197">
        <f t="shared" ref="BL80" si="59">BL79</f>
        <v>2</v>
      </c>
      <c r="BM80" s="197"/>
      <c r="BN80" s="197"/>
      <c r="BO80" s="197"/>
      <c r="BP80" s="197"/>
      <c r="BQ80" s="197"/>
      <c r="BR80" s="187">
        <f t="shared" si="38"/>
        <v>128</v>
      </c>
      <c r="BS80" s="187"/>
      <c r="BT80" s="198">
        <f t="shared" si="58"/>
        <v>0.3</v>
      </c>
      <c r="BU80" s="198">
        <f t="shared" si="58"/>
        <v>0.5</v>
      </c>
      <c r="BV80" s="199">
        <f t="shared" si="58"/>
        <v>20</v>
      </c>
      <c r="BW80" s="199">
        <f t="shared" si="58"/>
        <v>30</v>
      </c>
      <c r="BX80" s="351">
        <f>BX79</f>
        <v>0.5</v>
      </c>
      <c r="BY80" s="187"/>
      <c r="BZ80" s="188"/>
      <c r="CA80" s="188"/>
      <c r="CB80" s="351"/>
    </row>
    <row r="81" spans="1:80" ht="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"/>
      <c r="S81" s="4"/>
      <c r="T81" s="4"/>
      <c r="U81" s="4"/>
      <c r="V81" s="1"/>
      <c r="W81" s="1"/>
      <c r="X81" s="1"/>
      <c r="Y81" s="1"/>
      <c r="Z81" s="25"/>
      <c r="AA81" s="24"/>
      <c r="AB81" s="24"/>
      <c r="AC81" s="24"/>
      <c r="AD81" s="24"/>
      <c r="AE81" s="24"/>
      <c r="AF81" s="24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29"/>
      <c r="BB81" s="30"/>
      <c r="BC81" s="29"/>
      <c r="BD81" s="29"/>
      <c r="BE81" s="29"/>
      <c r="BF81" s="187"/>
      <c r="BG81" s="187"/>
      <c r="BH81" s="223" t="str">
        <f>BI79&amp;BJ81</f>
        <v>KPC200</v>
      </c>
      <c r="BI81" s="330" t="str">
        <f t="shared" ref="BI81:BI85" si="60">BI80</f>
        <v>KPC</v>
      </c>
      <c r="BJ81" s="187">
        <v>200</v>
      </c>
      <c r="BK81" s="197"/>
      <c r="BL81" s="197">
        <f t="shared" ref="BL81" si="61">BL80</f>
        <v>2</v>
      </c>
      <c r="BM81" s="197"/>
      <c r="BN81" s="197"/>
      <c r="BO81" s="197"/>
      <c r="BP81" s="197"/>
      <c r="BQ81" s="197"/>
      <c r="BR81" s="187">
        <f t="shared" si="38"/>
        <v>148</v>
      </c>
      <c r="BS81" s="187"/>
      <c r="BT81" s="198">
        <f t="shared" ref="BT81:BW81" si="62">BT80</f>
        <v>0.3</v>
      </c>
      <c r="BU81" s="198">
        <f t="shared" si="62"/>
        <v>0.5</v>
      </c>
      <c r="BV81" s="199">
        <f t="shared" si="62"/>
        <v>20</v>
      </c>
      <c r="BW81" s="199">
        <f t="shared" si="62"/>
        <v>30</v>
      </c>
      <c r="BX81" s="351">
        <f t="shared" ref="BX81:BX85" si="63">BX80</f>
        <v>0.5</v>
      </c>
      <c r="BY81" s="187"/>
      <c r="BZ81" s="188"/>
      <c r="CA81" s="188"/>
      <c r="CB81" s="351"/>
    </row>
    <row r="82" spans="1:80" ht="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"/>
      <c r="S82" s="4"/>
      <c r="T82" s="4"/>
      <c r="U82" s="4"/>
      <c r="V82" s="1"/>
      <c r="W82" s="1"/>
      <c r="X82" s="1"/>
      <c r="Y82" s="1"/>
      <c r="Z82" s="2"/>
      <c r="AA82" s="34"/>
      <c r="AB82" s="34"/>
      <c r="AC82" s="34"/>
      <c r="AD82" s="34"/>
      <c r="AE82" s="34"/>
      <c r="AF82" s="34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30"/>
      <c r="BC82" s="29"/>
      <c r="BD82" s="29"/>
      <c r="BE82" s="29"/>
      <c r="BF82" s="187"/>
      <c r="BG82" s="187"/>
      <c r="BH82" s="223" t="str">
        <f>BI79&amp;BJ82</f>
        <v>KPC220</v>
      </c>
      <c r="BI82" s="330" t="str">
        <f t="shared" si="60"/>
        <v>KPC</v>
      </c>
      <c r="BJ82" s="187">
        <v>220</v>
      </c>
      <c r="BK82" s="197"/>
      <c r="BL82" s="197">
        <f t="shared" ref="BL82" si="64">BL81</f>
        <v>2</v>
      </c>
      <c r="BM82" s="197"/>
      <c r="BN82" s="197"/>
      <c r="BO82" s="197"/>
      <c r="BP82" s="197"/>
      <c r="BQ82" s="197"/>
      <c r="BR82" s="187">
        <f t="shared" si="38"/>
        <v>168</v>
      </c>
      <c r="BS82" s="187"/>
      <c r="BT82" s="198">
        <f t="shared" ref="BT82:BW82" si="65">BT81</f>
        <v>0.3</v>
      </c>
      <c r="BU82" s="198">
        <f t="shared" si="65"/>
        <v>0.5</v>
      </c>
      <c r="BV82" s="199">
        <f t="shared" si="65"/>
        <v>20</v>
      </c>
      <c r="BW82" s="199">
        <f t="shared" si="65"/>
        <v>30</v>
      </c>
      <c r="BX82" s="351">
        <f t="shared" si="63"/>
        <v>0.5</v>
      </c>
      <c r="BY82" s="187"/>
      <c r="BZ82" s="188"/>
      <c r="CA82" s="188"/>
      <c r="CB82" s="351"/>
    </row>
    <row r="83" spans="1:80" ht="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"/>
      <c r="S83" s="4"/>
      <c r="T83" s="4"/>
      <c r="U83" s="4"/>
      <c r="V83" s="1"/>
      <c r="W83" s="1"/>
      <c r="X83" s="1"/>
      <c r="Y83" s="1"/>
      <c r="Z83" s="2"/>
      <c r="AA83" s="34"/>
      <c r="AB83" s="34"/>
      <c r="AC83" s="34"/>
      <c r="AD83" s="34"/>
      <c r="AE83" s="34"/>
      <c r="AF83" s="34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31"/>
      <c r="BB83" s="32"/>
      <c r="BC83" s="31"/>
      <c r="BD83" s="31"/>
      <c r="BE83" s="31"/>
      <c r="BF83" s="187"/>
      <c r="BG83" s="187"/>
      <c r="BH83" s="223" t="str">
        <f>BI79&amp;BJ83</f>
        <v>KPC240</v>
      </c>
      <c r="BI83" s="330" t="str">
        <f t="shared" si="60"/>
        <v>KPC</v>
      </c>
      <c r="BJ83" s="187">
        <v>240</v>
      </c>
      <c r="BK83" s="197"/>
      <c r="BL83" s="197">
        <f t="shared" ref="BL83" si="66">BL82</f>
        <v>2</v>
      </c>
      <c r="BM83" s="197"/>
      <c r="BN83" s="197"/>
      <c r="BO83" s="197"/>
      <c r="BP83" s="197"/>
      <c r="BQ83" s="197"/>
      <c r="BR83" s="187">
        <f t="shared" si="38"/>
        <v>188</v>
      </c>
      <c r="BS83" s="187"/>
      <c r="BT83" s="198">
        <f t="shared" ref="BT83:BV83" si="67">BT82</f>
        <v>0.3</v>
      </c>
      <c r="BU83" s="198">
        <f t="shared" si="67"/>
        <v>0.5</v>
      </c>
      <c r="BV83" s="199">
        <f t="shared" si="67"/>
        <v>20</v>
      </c>
      <c r="BW83" s="199">
        <f>BW82</f>
        <v>30</v>
      </c>
      <c r="BX83" s="351">
        <f t="shared" si="63"/>
        <v>0.5</v>
      </c>
      <c r="BY83" s="187"/>
      <c r="BZ83" s="188"/>
      <c r="CA83" s="188"/>
      <c r="CB83" s="188"/>
    </row>
    <row r="84" spans="1:80" ht="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"/>
      <c r="S84" s="4"/>
      <c r="T84" s="4"/>
      <c r="U84" s="23"/>
      <c r="V84" s="1"/>
      <c r="W84" s="1"/>
      <c r="X84" s="1"/>
      <c r="Y84" s="1"/>
      <c r="Z84" s="2"/>
      <c r="AA84" s="34"/>
      <c r="AB84" s="34"/>
      <c r="AC84" s="34"/>
      <c r="AD84" s="34"/>
      <c r="AE84" s="34"/>
      <c r="AF84" s="34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30"/>
      <c r="BC84" s="29"/>
      <c r="BD84" s="29"/>
      <c r="BE84" s="29"/>
      <c r="BF84" s="187"/>
      <c r="BG84" s="187"/>
      <c r="BH84" s="223" t="str">
        <f>BI79&amp;BJ84</f>
        <v>KPC260</v>
      </c>
      <c r="BI84" s="330" t="str">
        <f t="shared" si="60"/>
        <v>KPC</v>
      </c>
      <c r="BJ84" s="187">
        <v>260</v>
      </c>
      <c r="BK84" s="197"/>
      <c r="BL84" s="197">
        <f t="shared" ref="BL84" si="68">BL83</f>
        <v>2</v>
      </c>
      <c r="BM84" s="197"/>
      <c r="BN84" s="197"/>
      <c r="BO84" s="197"/>
      <c r="BP84" s="197"/>
      <c r="BQ84" s="197"/>
      <c r="BR84" s="187">
        <f t="shared" si="38"/>
        <v>208</v>
      </c>
      <c r="BS84" s="187"/>
      <c r="BT84" s="198">
        <f t="shared" ref="BT84:BV84" si="69">BT83</f>
        <v>0.3</v>
      </c>
      <c r="BU84" s="198">
        <f t="shared" si="69"/>
        <v>0.5</v>
      </c>
      <c r="BV84" s="199">
        <f t="shared" si="69"/>
        <v>20</v>
      </c>
      <c r="BW84" s="199">
        <f>BW83</f>
        <v>30</v>
      </c>
      <c r="BX84" s="351">
        <f t="shared" si="63"/>
        <v>0.5</v>
      </c>
      <c r="BY84" s="187"/>
      <c r="BZ84" s="188"/>
      <c r="CA84" s="188"/>
      <c r="CB84" s="188"/>
    </row>
    <row r="85" spans="1:80" ht="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"/>
      <c r="S85" s="4"/>
      <c r="T85" s="4"/>
      <c r="U85" s="4"/>
      <c r="V85" s="1"/>
      <c r="W85" s="1"/>
      <c r="X85" s="1"/>
      <c r="Y85" s="1"/>
      <c r="Z85" s="2"/>
      <c r="AA85" s="34"/>
      <c r="AB85" s="34"/>
      <c r="AC85" s="34"/>
      <c r="AD85" s="34"/>
      <c r="AE85" s="34"/>
      <c r="AF85" s="34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30"/>
      <c r="BC85" s="29"/>
      <c r="BD85" s="29"/>
      <c r="BE85" s="29"/>
      <c r="BF85" s="187"/>
      <c r="BG85" s="187"/>
      <c r="BH85" s="223" t="str">
        <f>BI79&amp;BJ85</f>
        <v>KPC280</v>
      </c>
      <c r="BI85" s="330" t="str">
        <f t="shared" si="60"/>
        <v>KPC</v>
      </c>
      <c r="BJ85" s="187">
        <v>280</v>
      </c>
      <c r="BK85" s="197"/>
      <c r="BL85" s="197">
        <f t="shared" ref="BL85" si="70">BL84</f>
        <v>2</v>
      </c>
      <c r="BM85" s="197"/>
      <c r="BN85" s="197"/>
      <c r="BO85" s="197"/>
      <c r="BP85" s="197"/>
      <c r="BQ85" s="197"/>
      <c r="BR85" s="187">
        <f t="shared" si="38"/>
        <v>228</v>
      </c>
      <c r="BS85" s="187"/>
      <c r="BT85" s="198">
        <f t="shared" ref="BT85:BV85" si="71">BT84</f>
        <v>0.3</v>
      </c>
      <c r="BU85" s="198">
        <f t="shared" si="71"/>
        <v>0.5</v>
      </c>
      <c r="BV85" s="199">
        <f t="shared" si="71"/>
        <v>20</v>
      </c>
      <c r="BW85" s="199">
        <f>BW84</f>
        <v>30</v>
      </c>
      <c r="BX85" s="351">
        <f t="shared" si="63"/>
        <v>0.5</v>
      </c>
      <c r="BY85" s="187"/>
      <c r="BZ85" s="188"/>
      <c r="CA85" s="188"/>
      <c r="CB85" s="188"/>
    </row>
    <row r="86" spans="1:80" ht="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"/>
      <c r="S86" s="4"/>
      <c r="T86" s="4"/>
      <c r="U86" s="4"/>
      <c r="V86" s="1"/>
      <c r="W86" s="1"/>
      <c r="X86" s="1"/>
      <c r="Y86" s="1"/>
      <c r="Z86" s="2"/>
      <c r="AA86" s="34"/>
      <c r="AB86" s="34"/>
      <c r="AC86" s="34"/>
      <c r="AD86" s="34"/>
      <c r="AE86" s="34"/>
      <c r="AF86" s="34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30"/>
      <c r="BC86" s="29"/>
      <c r="BD86" s="29"/>
      <c r="BE86" s="29"/>
      <c r="BF86" s="193"/>
      <c r="BG86" s="193"/>
      <c r="BH86" s="222" t="str">
        <f>BI86&amp;BJ86</f>
        <v>KA160</v>
      </c>
      <c r="BI86" s="193" t="s">
        <v>70</v>
      </c>
      <c r="BJ86" s="193">
        <v>160</v>
      </c>
      <c r="BK86" s="194">
        <v>1</v>
      </c>
      <c r="BL86" s="194"/>
      <c r="BM86" s="194"/>
      <c r="BN86" s="194"/>
      <c r="BO86" s="194"/>
      <c r="BP86" s="194"/>
      <c r="BQ86" s="194"/>
      <c r="BR86" s="193">
        <v>103</v>
      </c>
      <c r="BS86" s="193"/>
      <c r="BT86" s="195">
        <v>0.5</v>
      </c>
      <c r="BU86" s="195">
        <v>1.4</v>
      </c>
      <c r="BV86" s="199">
        <f t="shared" si="39"/>
        <v>20</v>
      </c>
      <c r="BW86" s="199">
        <f t="shared" si="39"/>
        <v>30</v>
      </c>
      <c r="BX86" s="358">
        <v>0.5</v>
      </c>
      <c r="BZ86" s="188"/>
      <c r="CA86" s="188"/>
      <c r="CB86" s="188"/>
    </row>
    <row r="87" spans="1:80" ht="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"/>
      <c r="S87" s="4"/>
      <c r="T87" s="4"/>
      <c r="U87" s="4"/>
      <c r="V87" s="1"/>
      <c r="W87" s="1"/>
      <c r="X87" s="1"/>
      <c r="Y87" s="1"/>
      <c r="Z87" s="2"/>
      <c r="AA87" s="34"/>
      <c r="AB87" s="34"/>
      <c r="AC87" s="34"/>
      <c r="AD87" s="34"/>
      <c r="AE87" s="34"/>
      <c r="AF87" s="34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30"/>
      <c r="BC87" s="29"/>
      <c r="BD87" s="29"/>
      <c r="BE87" s="29"/>
      <c r="BF87" s="187"/>
      <c r="BG87" s="187"/>
      <c r="BH87" s="223" t="str">
        <f>BI86&amp;BJ87</f>
        <v>KA180</v>
      </c>
      <c r="BI87" s="330" t="str">
        <f>BI86</f>
        <v>KA</v>
      </c>
      <c r="BJ87" s="187">
        <v>180</v>
      </c>
      <c r="BK87" s="197">
        <f>BK86</f>
        <v>1</v>
      </c>
      <c r="BL87" s="197"/>
      <c r="BM87" s="197"/>
      <c r="BN87" s="197"/>
      <c r="BO87" s="197"/>
      <c r="BP87" s="197"/>
      <c r="BQ87" s="197"/>
      <c r="BR87" s="187">
        <f t="shared" ref="BR87:BR92" si="72">BR86+20</f>
        <v>123</v>
      </c>
      <c r="BS87" s="187"/>
      <c r="BT87" s="198">
        <f>BT86</f>
        <v>0.5</v>
      </c>
      <c r="BU87" s="198">
        <f>BU86</f>
        <v>1.4</v>
      </c>
      <c r="BV87" s="199">
        <f t="shared" si="39"/>
        <v>20</v>
      </c>
      <c r="BW87" s="199">
        <f t="shared" si="39"/>
        <v>30</v>
      </c>
      <c r="BX87" s="359">
        <f>BX86</f>
        <v>0.5</v>
      </c>
      <c r="BY87" s="187"/>
      <c r="BZ87" s="188"/>
      <c r="CA87" s="188"/>
      <c r="CB87" s="188"/>
    </row>
    <row r="88" spans="1:80" ht="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"/>
      <c r="S88" s="4"/>
      <c r="T88" s="4"/>
      <c r="U88" s="4"/>
      <c r="V88" s="1"/>
      <c r="W88" s="1"/>
      <c r="X88" s="1"/>
      <c r="Y88" s="1"/>
      <c r="Z88" s="2"/>
      <c r="AA88" s="34"/>
      <c r="AB88" s="34"/>
      <c r="AC88" s="34"/>
      <c r="AD88" s="34"/>
      <c r="AE88" s="34"/>
      <c r="AF88" s="34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30"/>
      <c r="BC88" s="29"/>
      <c r="BD88" s="29"/>
      <c r="BE88" s="29"/>
      <c r="BF88" s="187"/>
      <c r="BG88" s="187"/>
      <c r="BH88" s="223" t="str">
        <f>BI86&amp;BJ88</f>
        <v>KA200</v>
      </c>
      <c r="BI88" s="330" t="str">
        <f t="shared" ref="BI88:BI92" si="73">BI87</f>
        <v>KA</v>
      </c>
      <c r="BJ88" s="187">
        <v>200</v>
      </c>
      <c r="BK88" s="197">
        <f t="shared" ref="BK88:BK92" si="74">BK87</f>
        <v>1</v>
      </c>
      <c r="BL88" s="197"/>
      <c r="BM88" s="197"/>
      <c r="BN88" s="197"/>
      <c r="BO88" s="197"/>
      <c r="BP88" s="197"/>
      <c r="BQ88" s="197"/>
      <c r="BR88" s="187">
        <f t="shared" si="72"/>
        <v>143</v>
      </c>
      <c r="BS88" s="187"/>
      <c r="BT88" s="198">
        <f t="shared" ref="BT88:BU90" si="75">BT87</f>
        <v>0.5</v>
      </c>
      <c r="BU88" s="198">
        <f t="shared" si="75"/>
        <v>1.4</v>
      </c>
      <c r="BV88" s="199">
        <f t="shared" si="39"/>
        <v>20</v>
      </c>
      <c r="BW88" s="199">
        <f t="shared" si="39"/>
        <v>30</v>
      </c>
      <c r="BX88" s="359">
        <f t="shared" ref="BX88:BX92" si="76">BX87</f>
        <v>0.5</v>
      </c>
      <c r="BY88" s="187"/>
      <c r="BZ88" s="188"/>
      <c r="CA88" s="188"/>
      <c r="CB88" s="188"/>
    </row>
    <row r="89" spans="1:80" ht="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"/>
      <c r="S89" s="4"/>
      <c r="T89" s="4"/>
      <c r="U89" s="4"/>
      <c r="V89" s="1"/>
      <c r="W89" s="1"/>
      <c r="X89" s="1"/>
      <c r="Y89" s="1"/>
      <c r="Z89" s="2"/>
      <c r="AA89" s="34"/>
      <c r="AB89" s="34"/>
      <c r="AC89" s="34"/>
      <c r="AD89" s="34"/>
      <c r="AE89" s="34"/>
      <c r="AF89" s="34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30"/>
      <c r="BC89" s="29"/>
      <c r="BD89" s="29"/>
      <c r="BE89" s="29"/>
      <c r="BF89" s="187"/>
      <c r="BG89" s="187"/>
      <c r="BH89" s="223" t="str">
        <f>BI86&amp;BJ89</f>
        <v>KA220</v>
      </c>
      <c r="BI89" s="330" t="str">
        <f t="shared" si="73"/>
        <v>KA</v>
      </c>
      <c r="BJ89" s="187">
        <v>220</v>
      </c>
      <c r="BK89" s="197">
        <f t="shared" si="74"/>
        <v>1</v>
      </c>
      <c r="BL89" s="197"/>
      <c r="BM89" s="197"/>
      <c r="BN89" s="197"/>
      <c r="BO89" s="197"/>
      <c r="BP89" s="197"/>
      <c r="BQ89" s="197"/>
      <c r="BR89" s="187">
        <f t="shared" si="72"/>
        <v>163</v>
      </c>
      <c r="BS89" s="187"/>
      <c r="BT89" s="198">
        <f t="shared" si="75"/>
        <v>0.5</v>
      </c>
      <c r="BU89" s="198">
        <f t="shared" si="75"/>
        <v>1.4</v>
      </c>
      <c r="BV89" s="199">
        <f t="shared" si="39"/>
        <v>20</v>
      </c>
      <c r="BW89" s="199">
        <f t="shared" si="39"/>
        <v>30</v>
      </c>
      <c r="BX89" s="359">
        <f t="shared" si="76"/>
        <v>0.5</v>
      </c>
      <c r="BY89" s="187"/>
      <c r="BZ89" s="188"/>
      <c r="CA89" s="188"/>
      <c r="CB89" s="188"/>
    </row>
    <row r="90" spans="1:80" ht="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  <c r="S90" s="4"/>
      <c r="T90" s="4"/>
      <c r="U90" s="4"/>
      <c r="V90" s="1"/>
      <c r="W90" s="1"/>
      <c r="X90" s="1"/>
      <c r="Y90" s="1"/>
      <c r="Z90" s="2"/>
      <c r="AA90" s="34"/>
      <c r="AB90" s="34"/>
      <c r="AC90" s="34"/>
      <c r="AD90" s="34"/>
      <c r="AE90" s="34"/>
      <c r="AF90" s="34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30"/>
      <c r="BC90" s="29"/>
      <c r="BD90" s="29"/>
      <c r="BE90" s="29"/>
      <c r="BF90" s="187"/>
      <c r="BG90" s="187"/>
      <c r="BH90" s="223" t="str">
        <f>BI86&amp;BJ90</f>
        <v>KA240</v>
      </c>
      <c r="BI90" s="330" t="str">
        <f t="shared" si="73"/>
        <v>KA</v>
      </c>
      <c r="BJ90" s="187">
        <v>240</v>
      </c>
      <c r="BK90" s="197">
        <f t="shared" si="74"/>
        <v>1</v>
      </c>
      <c r="BL90" s="197"/>
      <c r="BM90" s="197"/>
      <c r="BN90" s="197"/>
      <c r="BO90" s="197"/>
      <c r="BP90" s="197"/>
      <c r="BQ90" s="197"/>
      <c r="BR90" s="187">
        <f t="shared" si="72"/>
        <v>183</v>
      </c>
      <c r="BS90" s="187"/>
      <c r="BT90" s="198">
        <f t="shared" si="75"/>
        <v>0.5</v>
      </c>
      <c r="BU90" s="198">
        <f t="shared" si="75"/>
        <v>1.4</v>
      </c>
      <c r="BV90" s="199">
        <f t="shared" si="39"/>
        <v>20</v>
      </c>
      <c r="BW90" s="199">
        <f t="shared" si="39"/>
        <v>30</v>
      </c>
      <c r="BX90" s="359">
        <f t="shared" si="76"/>
        <v>0.5</v>
      </c>
      <c r="BY90" s="187"/>
      <c r="BZ90" s="188"/>
      <c r="CA90" s="188"/>
      <c r="CB90" s="188"/>
    </row>
    <row r="91" spans="1:80" ht="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  <c r="S91" s="4"/>
      <c r="T91" s="4"/>
      <c r="U91" s="4"/>
      <c r="V91" s="1"/>
      <c r="W91" s="1"/>
      <c r="X91" s="1"/>
      <c r="Y91" s="1"/>
      <c r="Z91" s="2"/>
      <c r="AA91" s="34"/>
      <c r="AB91" s="34"/>
      <c r="AC91" s="34"/>
      <c r="AD91" s="34"/>
      <c r="AE91" s="34"/>
      <c r="AF91" s="34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30"/>
      <c r="BC91" s="29"/>
      <c r="BD91" s="29"/>
      <c r="BE91" s="29"/>
      <c r="BF91" s="187"/>
      <c r="BG91" s="187"/>
      <c r="BH91" s="223" t="str">
        <f>BI86&amp;BJ91</f>
        <v>KA260</v>
      </c>
      <c r="BI91" s="330" t="str">
        <f t="shared" si="73"/>
        <v>KA</v>
      </c>
      <c r="BJ91" s="187">
        <v>260</v>
      </c>
      <c r="BK91" s="197">
        <f t="shared" si="74"/>
        <v>1</v>
      </c>
      <c r="BL91" s="197"/>
      <c r="BM91" s="197"/>
      <c r="BN91" s="197"/>
      <c r="BO91" s="197"/>
      <c r="BP91" s="197"/>
      <c r="BQ91" s="197"/>
      <c r="BR91" s="187">
        <f t="shared" si="72"/>
        <v>203</v>
      </c>
      <c r="BS91" s="187"/>
      <c r="BT91" s="198">
        <v>0.5</v>
      </c>
      <c r="BU91" s="198">
        <v>1.4</v>
      </c>
      <c r="BV91" s="199">
        <f t="shared" si="39"/>
        <v>20</v>
      </c>
      <c r="BW91" s="199">
        <f t="shared" si="39"/>
        <v>30</v>
      </c>
      <c r="BX91" s="359">
        <f t="shared" si="76"/>
        <v>0.5</v>
      </c>
      <c r="BY91" s="187"/>
      <c r="BZ91" s="188"/>
      <c r="CA91" s="188"/>
      <c r="CB91" s="188"/>
    </row>
    <row r="92" spans="1:80" ht="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  <c r="S92" s="4"/>
      <c r="T92" s="4"/>
      <c r="U92" s="4"/>
      <c r="V92" s="1"/>
      <c r="W92" s="1"/>
      <c r="X92" s="1"/>
      <c r="Y92" s="1"/>
      <c r="Z92" s="2"/>
      <c r="AA92" s="34"/>
      <c r="AB92" s="34"/>
      <c r="AC92" s="34"/>
      <c r="AD92" s="34"/>
      <c r="AE92" s="34"/>
      <c r="AF92" s="34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30"/>
      <c r="BC92" s="29"/>
      <c r="BD92" s="29"/>
      <c r="BE92" s="29"/>
      <c r="BF92" s="187"/>
      <c r="BG92" s="187"/>
      <c r="BH92" s="223" t="str">
        <f>BI86&amp;BJ92</f>
        <v>KA280</v>
      </c>
      <c r="BI92" s="330" t="str">
        <f t="shared" si="73"/>
        <v>KA</v>
      </c>
      <c r="BJ92" s="187">
        <v>280</v>
      </c>
      <c r="BK92" s="197">
        <f t="shared" si="74"/>
        <v>1</v>
      </c>
      <c r="BL92" s="197"/>
      <c r="BM92" s="197"/>
      <c r="BN92" s="197"/>
      <c r="BO92" s="197"/>
      <c r="BP92" s="197"/>
      <c r="BQ92" s="197"/>
      <c r="BR92" s="187">
        <f t="shared" si="72"/>
        <v>223</v>
      </c>
      <c r="BS92" s="187"/>
      <c r="BT92" s="198">
        <v>0.5</v>
      </c>
      <c r="BU92" s="198">
        <v>1.4</v>
      </c>
      <c r="BV92" s="199">
        <f t="shared" si="39"/>
        <v>20</v>
      </c>
      <c r="BW92" s="199">
        <f t="shared" si="39"/>
        <v>30</v>
      </c>
      <c r="BX92" s="359">
        <f t="shared" si="76"/>
        <v>0.5</v>
      </c>
      <c r="BY92" s="187"/>
      <c r="BZ92" s="188"/>
      <c r="CA92" s="188"/>
      <c r="CB92" s="188"/>
    </row>
    <row r="93" spans="1:80" ht="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  <c r="S93" s="4"/>
      <c r="T93" s="4"/>
      <c r="U93" s="4"/>
      <c r="V93" s="1"/>
      <c r="W93" s="1"/>
      <c r="X93" s="1"/>
      <c r="Y93" s="1"/>
      <c r="Z93" s="2"/>
      <c r="AA93" s="34"/>
      <c r="AB93" s="34"/>
      <c r="AC93" s="34"/>
      <c r="AD93" s="34"/>
      <c r="AE93" s="34"/>
      <c r="AF93" s="34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30"/>
      <c r="BC93" s="29"/>
      <c r="BD93" s="29"/>
      <c r="BE93" s="29"/>
      <c r="BF93" s="193"/>
      <c r="BG93" s="193"/>
      <c r="BH93" s="222" t="str">
        <f>BI93&amp;BJ93</f>
        <v>KB160</v>
      </c>
      <c r="BI93" s="193" t="s">
        <v>71</v>
      </c>
      <c r="BJ93" s="193">
        <v>160</v>
      </c>
      <c r="BK93" s="194">
        <v>1</v>
      </c>
      <c r="BL93" s="194"/>
      <c r="BM93" s="194"/>
      <c r="BN93" s="194"/>
      <c r="BO93" s="194"/>
      <c r="BP93" s="194"/>
      <c r="BQ93" s="194"/>
      <c r="BR93" s="193">
        <v>107</v>
      </c>
      <c r="BS93" s="193"/>
      <c r="BT93" s="195">
        <v>0.5</v>
      </c>
      <c r="BU93" s="195">
        <v>1.4</v>
      </c>
      <c r="BV93" s="199">
        <f>BV92</f>
        <v>20</v>
      </c>
      <c r="BW93" s="199">
        <f>BW92</f>
        <v>30</v>
      </c>
      <c r="BX93" s="358">
        <v>0.5</v>
      </c>
      <c r="BY93" s="187"/>
      <c r="BZ93" s="188"/>
      <c r="CA93" s="188"/>
      <c r="CB93" s="188"/>
    </row>
    <row r="94" spans="1:80" ht="15">
      <c r="R94" s="26"/>
      <c r="S94" s="26"/>
      <c r="T94" s="26"/>
      <c r="U94" s="4"/>
      <c r="V94" s="1"/>
      <c r="W94" s="1"/>
      <c r="X94" s="1"/>
      <c r="Y94" s="1"/>
      <c r="Z94" s="2"/>
      <c r="AA94" s="34"/>
      <c r="AB94" s="34"/>
      <c r="AC94" s="34"/>
      <c r="AD94" s="34"/>
      <c r="AE94" s="34"/>
      <c r="AF94" s="34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30"/>
      <c r="BC94" s="29"/>
      <c r="BD94" s="29"/>
      <c r="BE94" s="29"/>
      <c r="BF94" s="187"/>
      <c r="BG94" s="187"/>
      <c r="BH94" s="223" t="str">
        <f>BI93&amp;BJ94</f>
        <v>KB180</v>
      </c>
      <c r="BI94" s="330" t="str">
        <f>BI93</f>
        <v>KB</v>
      </c>
      <c r="BJ94" s="187">
        <v>180</v>
      </c>
      <c r="BK94" s="197">
        <f t="shared" ref="BK94:BL127" si="77">BK93</f>
        <v>1</v>
      </c>
      <c r="BL94" s="197"/>
      <c r="BM94" s="197"/>
      <c r="BN94" s="197"/>
      <c r="BO94" s="197"/>
      <c r="BP94" s="197"/>
      <c r="BQ94" s="197"/>
      <c r="BR94" s="187">
        <f t="shared" ref="BR94:BR116" si="78">BR93+20</f>
        <v>127</v>
      </c>
      <c r="BS94" s="187"/>
      <c r="BT94" s="198">
        <f t="shared" ref="BT94:BW113" si="79">BT93</f>
        <v>0.5</v>
      </c>
      <c r="BU94" s="198">
        <f t="shared" si="79"/>
        <v>1.4</v>
      </c>
      <c r="BV94" s="199">
        <f t="shared" si="39"/>
        <v>20</v>
      </c>
      <c r="BW94" s="199">
        <f t="shared" si="39"/>
        <v>30</v>
      </c>
      <c r="BX94" s="359">
        <f>BX93</f>
        <v>0.5</v>
      </c>
      <c r="BY94" s="187"/>
      <c r="BZ94" s="188"/>
      <c r="CA94" s="188"/>
      <c r="CB94" s="188"/>
    </row>
    <row r="95" spans="1:80" ht="15">
      <c r="R95" s="26"/>
      <c r="S95" s="26"/>
      <c r="T95" s="26"/>
      <c r="U95" s="4"/>
      <c r="V95" s="1"/>
      <c r="W95" s="1"/>
      <c r="X95" s="1"/>
      <c r="Y95" s="1"/>
      <c r="Z95" s="2"/>
      <c r="AA95" s="34"/>
      <c r="AB95" s="34"/>
      <c r="AC95" s="34"/>
      <c r="AD95" s="34"/>
      <c r="AE95" s="34"/>
      <c r="AF95" s="34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30"/>
      <c r="BC95" s="29"/>
      <c r="BD95" s="29"/>
      <c r="BE95" s="29"/>
      <c r="BF95" s="187"/>
      <c r="BG95" s="187"/>
      <c r="BH95" s="223" t="str">
        <f>BI93&amp;BJ95</f>
        <v>KB200</v>
      </c>
      <c r="BI95" s="330" t="str">
        <f t="shared" ref="BI95:BI99" si="80">BI94</f>
        <v>KB</v>
      </c>
      <c r="BJ95" s="187">
        <v>200</v>
      </c>
      <c r="BK95" s="197">
        <f t="shared" si="77"/>
        <v>1</v>
      </c>
      <c r="BL95" s="197"/>
      <c r="BM95" s="197"/>
      <c r="BN95" s="197"/>
      <c r="BO95" s="197"/>
      <c r="BP95" s="197"/>
      <c r="BQ95" s="197"/>
      <c r="BR95" s="187">
        <f t="shared" si="78"/>
        <v>147</v>
      </c>
      <c r="BS95" s="187"/>
      <c r="BT95" s="198">
        <f t="shared" si="79"/>
        <v>0.5</v>
      </c>
      <c r="BU95" s="198">
        <f t="shared" si="79"/>
        <v>1.4</v>
      </c>
      <c r="BV95" s="199">
        <f t="shared" si="39"/>
        <v>20</v>
      </c>
      <c r="BW95" s="199">
        <f t="shared" si="39"/>
        <v>30</v>
      </c>
      <c r="BX95" s="359">
        <f t="shared" ref="BX95:BX99" si="81">BX94</f>
        <v>0.5</v>
      </c>
      <c r="BY95" s="187"/>
      <c r="BZ95" s="188"/>
      <c r="CA95" s="188"/>
      <c r="CB95" s="188"/>
    </row>
    <row r="96" spans="1:80" ht="15">
      <c r="R96" s="26"/>
      <c r="S96" s="26"/>
      <c r="T96" s="26"/>
      <c r="U96" s="4"/>
      <c r="V96" s="1"/>
      <c r="W96" s="1"/>
      <c r="X96" s="1"/>
      <c r="Y96" s="1"/>
      <c r="Z96" s="2"/>
      <c r="AA96" s="34"/>
      <c r="AB96" s="34"/>
      <c r="AC96" s="34"/>
      <c r="AD96" s="34"/>
      <c r="AE96" s="34"/>
      <c r="AF96" s="34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30"/>
      <c r="BC96" s="29"/>
      <c r="BD96" s="29"/>
      <c r="BE96" s="29"/>
      <c r="BF96" s="187"/>
      <c r="BG96" s="187"/>
      <c r="BH96" s="223" t="str">
        <f>BI93&amp;BJ96</f>
        <v>KB220</v>
      </c>
      <c r="BI96" s="330" t="str">
        <f t="shared" si="80"/>
        <v>KB</v>
      </c>
      <c r="BJ96" s="187">
        <v>220</v>
      </c>
      <c r="BK96" s="197">
        <f t="shared" si="77"/>
        <v>1</v>
      </c>
      <c r="BL96" s="197"/>
      <c r="BM96" s="197"/>
      <c r="BN96" s="197"/>
      <c r="BO96" s="197"/>
      <c r="BP96" s="197"/>
      <c r="BQ96" s="197"/>
      <c r="BR96" s="187">
        <f t="shared" si="78"/>
        <v>167</v>
      </c>
      <c r="BS96" s="187"/>
      <c r="BT96" s="198">
        <f t="shared" si="79"/>
        <v>0.5</v>
      </c>
      <c r="BU96" s="198">
        <f t="shared" si="79"/>
        <v>1.4</v>
      </c>
      <c r="BV96" s="199">
        <f t="shared" si="39"/>
        <v>20</v>
      </c>
      <c r="BW96" s="199">
        <f t="shared" si="39"/>
        <v>30</v>
      </c>
      <c r="BX96" s="359">
        <f t="shared" si="81"/>
        <v>0.5</v>
      </c>
      <c r="BY96" s="187"/>
      <c r="BZ96" s="188"/>
      <c r="CA96" s="188"/>
      <c r="CB96" s="188"/>
    </row>
    <row r="97" spans="18:80" ht="15">
      <c r="R97" s="26"/>
      <c r="S97" s="26"/>
      <c r="T97" s="26"/>
      <c r="U97" s="4"/>
      <c r="V97" s="1"/>
      <c r="W97" s="1"/>
      <c r="X97" s="1"/>
      <c r="Y97" s="1"/>
      <c r="Z97" s="2"/>
      <c r="AA97" s="34"/>
      <c r="AB97" s="34"/>
      <c r="AC97" s="34"/>
      <c r="AD97" s="34"/>
      <c r="AE97" s="34"/>
      <c r="AF97" s="34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30"/>
      <c r="BC97" s="29"/>
      <c r="BD97" s="29"/>
      <c r="BE97" s="29"/>
      <c r="BF97" s="187"/>
      <c r="BG97" s="187"/>
      <c r="BH97" s="223" t="str">
        <f>BI93&amp;BJ97</f>
        <v>KB240</v>
      </c>
      <c r="BI97" s="330" t="str">
        <f t="shared" si="80"/>
        <v>KB</v>
      </c>
      <c r="BJ97" s="187">
        <v>240</v>
      </c>
      <c r="BK97" s="197">
        <f t="shared" si="77"/>
        <v>1</v>
      </c>
      <c r="BL97" s="197"/>
      <c r="BM97" s="197"/>
      <c r="BN97" s="197"/>
      <c r="BO97" s="197"/>
      <c r="BP97" s="197"/>
      <c r="BQ97" s="197"/>
      <c r="BR97" s="187">
        <f t="shared" si="78"/>
        <v>187</v>
      </c>
      <c r="BS97" s="187"/>
      <c r="BT97" s="198">
        <f t="shared" si="79"/>
        <v>0.5</v>
      </c>
      <c r="BU97" s="198">
        <f t="shared" si="79"/>
        <v>1.4</v>
      </c>
      <c r="BV97" s="199">
        <f t="shared" si="39"/>
        <v>20</v>
      </c>
      <c r="BW97" s="199">
        <f t="shared" si="39"/>
        <v>30</v>
      </c>
      <c r="BX97" s="359">
        <f t="shared" si="81"/>
        <v>0.5</v>
      </c>
      <c r="BY97" s="187"/>
      <c r="BZ97" s="188"/>
      <c r="CA97" s="188"/>
      <c r="CB97" s="188"/>
    </row>
    <row r="98" spans="18:80" ht="15">
      <c r="R98" s="26"/>
      <c r="S98" s="26"/>
      <c r="T98" s="26"/>
      <c r="U98" s="4"/>
      <c r="V98" s="1"/>
      <c r="W98" s="1"/>
      <c r="X98" s="1"/>
      <c r="Y98" s="1"/>
      <c r="Z98" s="2"/>
      <c r="AA98" s="34"/>
      <c r="AB98" s="34"/>
      <c r="AC98" s="34"/>
      <c r="AD98" s="34"/>
      <c r="AE98" s="34"/>
      <c r="AF98" s="34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30"/>
      <c r="BC98" s="29"/>
      <c r="BD98" s="29"/>
      <c r="BE98" s="29"/>
      <c r="BF98" s="187"/>
      <c r="BG98" s="187"/>
      <c r="BH98" s="223" t="str">
        <f>BI93&amp;BJ98</f>
        <v>KB260</v>
      </c>
      <c r="BI98" s="330" t="str">
        <f t="shared" si="80"/>
        <v>KB</v>
      </c>
      <c r="BJ98" s="187">
        <v>260</v>
      </c>
      <c r="BK98" s="197">
        <f t="shared" si="77"/>
        <v>1</v>
      </c>
      <c r="BL98" s="197"/>
      <c r="BM98" s="197"/>
      <c r="BN98" s="197"/>
      <c r="BO98" s="197"/>
      <c r="BP98" s="197"/>
      <c r="BQ98" s="197"/>
      <c r="BR98" s="187">
        <f t="shared" si="78"/>
        <v>207</v>
      </c>
      <c r="BS98" s="187"/>
      <c r="BT98" s="198">
        <f t="shared" si="79"/>
        <v>0.5</v>
      </c>
      <c r="BU98" s="198">
        <f t="shared" si="79"/>
        <v>1.4</v>
      </c>
      <c r="BV98" s="199">
        <f t="shared" si="79"/>
        <v>20</v>
      </c>
      <c r="BW98" s="199">
        <f t="shared" si="79"/>
        <v>30</v>
      </c>
      <c r="BX98" s="359">
        <f t="shared" si="81"/>
        <v>0.5</v>
      </c>
      <c r="BY98" s="187"/>
      <c r="BZ98" s="188"/>
      <c r="CA98" s="188"/>
      <c r="CB98" s="188"/>
    </row>
    <row r="99" spans="18:80" ht="15">
      <c r="R99" s="26"/>
      <c r="S99" s="26"/>
      <c r="T99" s="26"/>
      <c r="U99" s="4"/>
      <c r="V99" s="27"/>
      <c r="W99" s="27"/>
      <c r="X99" s="27"/>
      <c r="Y99" s="27"/>
      <c r="Z99" s="2"/>
      <c r="AA99" s="34"/>
      <c r="AB99" s="34"/>
      <c r="AC99" s="34"/>
      <c r="AD99" s="34"/>
      <c r="AE99" s="34"/>
      <c r="AF99" s="34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30"/>
      <c r="BC99" s="29"/>
      <c r="BD99" s="29"/>
      <c r="BE99" s="29"/>
      <c r="BF99" s="187"/>
      <c r="BG99" s="187"/>
      <c r="BH99" s="223" t="str">
        <f>BI93&amp;BJ99</f>
        <v>KB280</v>
      </c>
      <c r="BI99" s="330" t="str">
        <f t="shared" si="80"/>
        <v>KB</v>
      </c>
      <c r="BJ99" s="187">
        <v>280</v>
      </c>
      <c r="BK99" s="197">
        <f t="shared" si="77"/>
        <v>1</v>
      </c>
      <c r="BL99" s="197"/>
      <c r="BM99" s="197"/>
      <c r="BN99" s="197"/>
      <c r="BO99" s="197"/>
      <c r="BP99" s="197"/>
      <c r="BQ99" s="197"/>
      <c r="BR99" s="187">
        <f t="shared" si="78"/>
        <v>227</v>
      </c>
      <c r="BS99" s="187"/>
      <c r="BT99" s="198">
        <f t="shared" si="79"/>
        <v>0.5</v>
      </c>
      <c r="BU99" s="198">
        <f t="shared" si="79"/>
        <v>1.4</v>
      </c>
      <c r="BV99" s="199">
        <f t="shared" si="79"/>
        <v>20</v>
      </c>
      <c r="BW99" s="199">
        <f t="shared" si="79"/>
        <v>30</v>
      </c>
      <c r="BX99" s="359">
        <f t="shared" si="81"/>
        <v>0.5</v>
      </c>
      <c r="BY99" s="187"/>
      <c r="BZ99" s="188"/>
      <c r="CA99" s="188"/>
      <c r="CB99" s="188"/>
    </row>
    <row r="100" spans="18:80" ht="15">
      <c r="R100" s="26"/>
      <c r="S100" s="26"/>
      <c r="T100" s="26"/>
      <c r="U100" s="26"/>
      <c r="V100" s="27"/>
      <c r="W100" s="27"/>
      <c r="X100" s="27"/>
      <c r="Y100" s="27"/>
      <c r="Z100" s="28"/>
      <c r="AA100" s="34"/>
      <c r="AB100" s="34"/>
      <c r="AC100" s="35"/>
      <c r="AD100" s="35"/>
      <c r="AE100" s="35"/>
      <c r="AF100" s="35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30"/>
      <c r="BC100" s="29"/>
      <c r="BD100" s="29"/>
      <c r="BE100" s="29"/>
      <c r="BF100" s="193"/>
      <c r="BG100" s="193"/>
      <c r="BH100" s="222" t="str">
        <f>BI100&amp;BJ100</f>
        <v>KC160</v>
      </c>
      <c r="BI100" s="193" t="s">
        <v>72</v>
      </c>
      <c r="BJ100" s="193">
        <v>160</v>
      </c>
      <c r="BK100" s="194">
        <v>1</v>
      </c>
      <c r="BL100" s="194">
        <v>2</v>
      </c>
      <c r="BM100" s="194"/>
      <c r="BN100" s="194"/>
      <c r="BO100" s="194"/>
      <c r="BP100" s="194"/>
      <c r="BQ100" s="194"/>
      <c r="BR100" s="193">
        <v>107</v>
      </c>
      <c r="BS100" s="193"/>
      <c r="BT100" s="195">
        <v>0.5</v>
      </c>
      <c r="BU100" s="195">
        <v>1.4</v>
      </c>
      <c r="BV100" s="199">
        <f t="shared" si="79"/>
        <v>20</v>
      </c>
      <c r="BW100" s="199">
        <f t="shared" si="79"/>
        <v>30</v>
      </c>
      <c r="BX100" s="360">
        <v>0.55000000000000004</v>
      </c>
      <c r="BY100" s="187"/>
      <c r="BZ100" s="188"/>
      <c r="CA100" s="188"/>
      <c r="CB100" s="188"/>
    </row>
    <row r="101" spans="18:80" ht="15">
      <c r="R101" s="26"/>
      <c r="S101" s="26"/>
      <c r="T101" s="26"/>
      <c r="U101" s="26"/>
      <c r="V101" s="27"/>
      <c r="W101" s="27"/>
      <c r="X101" s="27"/>
      <c r="Y101" s="27"/>
      <c r="Z101" s="28"/>
      <c r="AA101" s="34"/>
      <c r="AB101" s="34"/>
      <c r="AC101" s="35"/>
      <c r="AD101" s="35"/>
      <c r="AE101" s="35"/>
      <c r="AF101" s="35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30"/>
      <c r="BC101" s="29"/>
      <c r="BD101" s="29"/>
      <c r="BE101" s="29"/>
      <c r="BF101" s="187"/>
      <c r="BG101" s="187"/>
      <c r="BH101" s="223" t="str">
        <f>BI100&amp;BJ101</f>
        <v>KC180</v>
      </c>
      <c r="BI101" s="330" t="str">
        <f>BI100</f>
        <v>KC</v>
      </c>
      <c r="BJ101" s="187">
        <v>180</v>
      </c>
      <c r="BK101" s="197">
        <f t="shared" ref="BK101:BL101" si="82">BK100</f>
        <v>1</v>
      </c>
      <c r="BL101" s="197">
        <f t="shared" si="82"/>
        <v>2</v>
      </c>
      <c r="BM101" s="197"/>
      <c r="BN101" s="197"/>
      <c r="BO101" s="197"/>
      <c r="BP101" s="197"/>
      <c r="BQ101" s="197"/>
      <c r="BR101" s="187">
        <f>BR100+20</f>
        <v>127</v>
      </c>
      <c r="BS101" s="187"/>
      <c r="BT101" s="198">
        <f t="shared" ref="BT101:BU106" si="83">BT100</f>
        <v>0.5</v>
      </c>
      <c r="BU101" s="198">
        <f t="shared" si="83"/>
        <v>1.4</v>
      </c>
      <c r="BV101" s="199">
        <f t="shared" si="79"/>
        <v>20</v>
      </c>
      <c r="BW101" s="199">
        <f t="shared" si="79"/>
        <v>30</v>
      </c>
      <c r="BX101" s="359">
        <f>BX100</f>
        <v>0.55000000000000004</v>
      </c>
      <c r="BY101" s="187"/>
      <c r="BZ101" s="188"/>
      <c r="CA101" s="188"/>
      <c r="CB101" s="188"/>
    </row>
    <row r="102" spans="18:80" ht="15">
      <c r="R102" s="26"/>
      <c r="S102" s="26"/>
      <c r="T102" s="26"/>
      <c r="U102" s="26"/>
      <c r="V102" s="27"/>
      <c r="W102" s="27"/>
      <c r="X102" s="27"/>
      <c r="Y102" s="27"/>
      <c r="Z102" s="28"/>
      <c r="AA102" s="34"/>
      <c r="AB102" s="34"/>
      <c r="AC102" s="35"/>
      <c r="AD102" s="35"/>
      <c r="AE102" s="35"/>
      <c r="AF102" s="35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30"/>
      <c r="BC102" s="29"/>
      <c r="BD102" s="29"/>
      <c r="BE102" s="29"/>
      <c r="BF102" s="187"/>
      <c r="BG102" s="187"/>
      <c r="BH102" s="223" t="str">
        <f>BI100&amp;BJ102</f>
        <v>KC200</v>
      </c>
      <c r="BI102" s="330" t="str">
        <f t="shared" ref="BI102:BI106" si="84">BI101</f>
        <v>KC</v>
      </c>
      <c r="BJ102" s="187">
        <v>200</v>
      </c>
      <c r="BK102" s="197">
        <f t="shared" ref="BK102:BL102" si="85">BK101</f>
        <v>1</v>
      </c>
      <c r="BL102" s="197">
        <f t="shared" si="85"/>
        <v>2</v>
      </c>
      <c r="BM102" s="197"/>
      <c r="BN102" s="197"/>
      <c r="BO102" s="197"/>
      <c r="BP102" s="197"/>
      <c r="BQ102" s="197"/>
      <c r="BR102" s="187">
        <f t="shared" si="78"/>
        <v>147</v>
      </c>
      <c r="BS102" s="187"/>
      <c r="BT102" s="198">
        <f t="shared" si="83"/>
        <v>0.5</v>
      </c>
      <c r="BU102" s="198">
        <f t="shared" si="83"/>
        <v>1.4</v>
      </c>
      <c r="BV102" s="199">
        <f t="shared" si="79"/>
        <v>20</v>
      </c>
      <c r="BW102" s="199">
        <f t="shared" si="79"/>
        <v>30</v>
      </c>
      <c r="BX102" s="359">
        <f t="shared" ref="BX102:BX106" si="86">BX101</f>
        <v>0.55000000000000004</v>
      </c>
      <c r="BY102" s="187"/>
      <c r="BZ102" s="188"/>
      <c r="CA102" s="188"/>
      <c r="CB102" s="188"/>
    </row>
    <row r="103" spans="18:80" ht="15">
      <c r="R103" s="26"/>
      <c r="S103" s="26"/>
      <c r="T103" s="26"/>
      <c r="U103" s="26"/>
      <c r="V103" s="27"/>
      <c r="W103" s="27"/>
      <c r="X103" s="27"/>
      <c r="Y103" s="27"/>
      <c r="Z103" s="28"/>
      <c r="AA103" s="34"/>
      <c r="AB103" s="34"/>
      <c r="AC103" s="35"/>
      <c r="AD103" s="35"/>
      <c r="AE103" s="35"/>
      <c r="AF103" s="35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30"/>
      <c r="BC103" s="29"/>
      <c r="BD103" s="29"/>
      <c r="BE103" s="29"/>
      <c r="BF103" s="187"/>
      <c r="BG103" s="187"/>
      <c r="BH103" s="223" t="str">
        <f>BI100&amp;BJ103</f>
        <v>KC220</v>
      </c>
      <c r="BI103" s="330" t="str">
        <f t="shared" si="84"/>
        <v>KC</v>
      </c>
      <c r="BJ103" s="187">
        <v>220</v>
      </c>
      <c r="BK103" s="197">
        <f t="shared" ref="BK103:BL103" si="87">BK102</f>
        <v>1</v>
      </c>
      <c r="BL103" s="197">
        <f t="shared" si="87"/>
        <v>2</v>
      </c>
      <c r="BM103" s="197"/>
      <c r="BN103" s="197"/>
      <c r="BO103" s="197"/>
      <c r="BP103" s="197"/>
      <c r="BQ103" s="197"/>
      <c r="BR103" s="187">
        <f>BR102+20</f>
        <v>167</v>
      </c>
      <c r="BS103" s="187"/>
      <c r="BT103" s="198">
        <f t="shared" si="83"/>
        <v>0.5</v>
      </c>
      <c r="BU103" s="198">
        <f t="shared" si="83"/>
        <v>1.4</v>
      </c>
      <c r="BV103" s="199">
        <f t="shared" si="79"/>
        <v>20</v>
      </c>
      <c r="BW103" s="199">
        <f t="shared" si="79"/>
        <v>30</v>
      </c>
      <c r="BX103" s="359">
        <f t="shared" si="86"/>
        <v>0.55000000000000004</v>
      </c>
      <c r="BY103" s="187"/>
      <c r="BZ103" s="188"/>
      <c r="CA103" s="188"/>
      <c r="CB103" s="188"/>
    </row>
    <row r="104" spans="18:80" ht="15">
      <c r="R104" s="26"/>
      <c r="S104" s="26"/>
      <c r="T104" s="26"/>
      <c r="U104" s="26"/>
      <c r="V104" s="27"/>
      <c r="W104" s="27"/>
      <c r="X104" s="27"/>
      <c r="Y104" s="27"/>
      <c r="Z104" s="28"/>
      <c r="AA104" s="34"/>
      <c r="AB104" s="34"/>
      <c r="AC104" s="35"/>
      <c r="AD104" s="35"/>
      <c r="AE104" s="35"/>
      <c r="AF104" s="35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30"/>
      <c r="BC104" s="29"/>
      <c r="BD104" s="29"/>
      <c r="BE104" s="29"/>
      <c r="BF104" s="187"/>
      <c r="BG104" s="187"/>
      <c r="BH104" s="223" t="str">
        <f>BI100&amp;BJ104</f>
        <v>KC240</v>
      </c>
      <c r="BI104" s="330" t="str">
        <f t="shared" si="84"/>
        <v>KC</v>
      </c>
      <c r="BJ104" s="187">
        <v>240</v>
      </c>
      <c r="BK104" s="197">
        <f t="shared" ref="BK104:BL104" si="88">BK103</f>
        <v>1</v>
      </c>
      <c r="BL104" s="197">
        <f t="shared" si="88"/>
        <v>2</v>
      </c>
      <c r="BM104" s="197"/>
      <c r="BN104" s="197"/>
      <c r="BO104" s="197"/>
      <c r="BP104" s="197"/>
      <c r="BQ104" s="197"/>
      <c r="BR104" s="187">
        <f t="shared" si="78"/>
        <v>187</v>
      </c>
      <c r="BS104" s="187"/>
      <c r="BT104" s="198">
        <f t="shared" si="83"/>
        <v>0.5</v>
      </c>
      <c r="BU104" s="198">
        <f t="shared" si="83"/>
        <v>1.4</v>
      </c>
      <c r="BV104" s="199">
        <f t="shared" si="79"/>
        <v>20</v>
      </c>
      <c r="BW104" s="199">
        <f t="shared" si="79"/>
        <v>30</v>
      </c>
      <c r="BX104" s="359">
        <f t="shared" si="86"/>
        <v>0.55000000000000004</v>
      </c>
      <c r="BY104" s="187"/>
      <c r="BZ104" s="188"/>
      <c r="CA104" s="188"/>
      <c r="CB104" s="188"/>
    </row>
    <row r="105" spans="18:80" ht="15">
      <c r="R105" s="26"/>
      <c r="S105" s="26"/>
      <c r="T105" s="26"/>
      <c r="U105" s="26"/>
      <c r="V105" s="27"/>
      <c r="W105" s="27"/>
      <c r="X105" s="27"/>
      <c r="Y105" s="27"/>
      <c r="Z105" s="28"/>
      <c r="AA105" s="34"/>
      <c r="AB105" s="34"/>
      <c r="AC105" s="35"/>
      <c r="AD105" s="35"/>
      <c r="AE105" s="35"/>
      <c r="AF105" s="35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30"/>
      <c r="BC105" s="29"/>
      <c r="BD105" s="29"/>
      <c r="BE105" s="29"/>
      <c r="BF105" s="187"/>
      <c r="BG105" s="187"/>
      <c r="BH105" s="223" t="str">
        <f>BI100&amp;BJ105</f>
        <v>KC260</v>
      </c>
      <c r="BI105" s="330" t="str">
        <f t="shared" si="84"/>
        <v>KC</v>
      </c>
      <c r="BJ105" s="187">
        <v>260</v>
      </c>
      <c r="BK105" s="197">
        <f t="shared" ref="BK105:BL105" si="89">BK104</f>
        <v>1</v>
      </c>
      <c r="BL105" s="197">
        <f t="shared" si="89"/>
        <v>2</v>
      </c>
      <c r="BM105" s="197"/>
      <c r="BN105" s="197"/>
      <c r="BO105" s="197"/>
      <c r="BP105" s="197"/>
      <c r="BQ105" s="197"/>
      <c r="BR105" s="187">
        <f t="shared" si="78"/>
        <v>207</v>
      </c>
      <c r="BS105" s="187"/>
      <c r="BT105" s="198">
        <f t="shared" si="83"/>
        <v>0.5</v>
      </c>
      <c r="BU105" s="198">
        <f t="shared" si="83"/>
        <v>1.4</v>
      </c>
      <c r="BV105" s="199">
        <f t="shared" si="79"/>
        <v>20</v>
      </c>
      <c r="BW105" s="199">
        <f t="shared" si="79"/>
        <v>30</v>
      </c>
      <c r="BX105" s="359">
        <f t="shared" si="86"/>
        <v>0.55000000000000004</v>
      </c>
      <c r="BY105" s="187"/>
      <c r="BZ105" s="188"/>
      <c r="CA105" s="188"/>
      <c r="CB105" s="188"/>
    </row>
    <row r="106" spans="18:80" ht="15">
      <c r="R106" s="26"/>
      <c r="S106" s="26"/>
      <c r="T106" s="26"/>
      <c r="U106" s="26"/>
      <c r="V106" s="27"/>
      <c r="W106" s="27"/>
      <c r="X106" s="27"/>
      <c r="Y106" s="27"/>
      <c r="Z106" s="28"/>
      <c r="AA106" s="34"/>
      <c r="AB106" s="34"/>
      <c r="AC106" s="35"/>
      <c r="AD106" s="35"/>
      <c r="AE106" s="35"/>
      <c r="AF106" s="35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30"/>
      <c r="BC106" s="29"/>
      <c r="BD106" s="29"/>
      <c r="BE106" s="29"/>
      <c r="BF106" s="187"/>
      <c r="BG106" s="187"/>
      <c r="BH106" s="223" t="str">
        <f>BI100&amp;BJ106</f>
        <v>KC280</v>
      </c>
      <c r="BI106" s="330" t="str">
        <f t="shared" si="84"/>
        <v>KC</v>
      </c>
      <c r="BJ106" s="187">
        <v>280</v>
      </c>
      <c r="BK106" s="197">
        <f t="shared" ref="BK106:BL106" si="90">BK105</f>
        <v>1</v>
      </c>
      <c r="BL106" s="197">
        <f t="shared" si="90"/>
        <v>2</v>
      </c>
      <c r="BM106" s="197"/>
      <c r="BN106" s="197"/>
      <c r="BO106" s="197"/>
      <c r="BP106" s="197"/>
      <c r="BQ106" s="197"/>
      <c r="BR106" s="187">
        <f t="shared" si="78"/>
        <v>227</v>
      </c>
      <c r="BS106" s="187"/>
      <c r="BT106" s="198">
        <f t="shared" si="83"/>
        <v>0.5</v>
      </c>
      <c r="BU106" s="198">
        <f t="shared" si="83"/>
        <v>1.4</v>
      </c>
      <c r="BV106" s="199">
        <f t="shared" si="79"/>
        <v>20</v>
      </c>
      <c r="BW106" s="199">
        <f t="shared" si="79"/>
        <v>30</v>
      </c>
      <c r="BX106" s="359">
        <f t="shared" si="86"/>
        <v>0.55000000000000004</v>
      </c>
      <c r="BY106" s="187"/>
      <c r="BZ106" s="188"/>
      <c r="CA106" s="188"/>
      <c r="CB106" s="188"/>
    </row>
    <row r="107" spans="18:80" ht="15">
      <c r="R107" s="26"/>
      <c r="S107" s="26"/>
      <c r="T107" s="26"/>
      <c r="U107" s="26"/>
      <c r="V107" s="27"/>
      <c r="W107" s="27"/>
      <c r="X107" s="27"/>
      <c r="Y107" s="27"/>
      <c r="Z107" s="28"/>
      <c r="AA107" s="34"/>
      <c r="AB107" s="34"/>
      <c r="AC107" s="35"/>
      <c r="AD107" s="35"/>
      <c r="AE107" s="35"/>
      <c r="AF107" s="35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30"/>
      <c r="BC107" s="29"/>
      <c r="BD107" s="29"/>
      <c r="BE107" s="29"/>
      <c r="BF107" s="193"/>
      <c r="BG107" s="193"/>
      <c r="BH107" s="222" t="str">
        <f>BI107&amp;BJ107</f>
        <v>KD160</v>
      </c>
      <c r="BI107" s="193" t="s">
        <v>73</v>
      </c>
      <c r="BJ107" s="193">
        <v>160</v>
      </c>
      <c r="BK107" s="194"/>
      <c r="BL107" s="194">
        <v>2</v>
      </c>
      <c r="BM107" s="194"/>
      <c r="BN107" s="194"/>
      <c r="BO107" s="194"/>
      <c r="BP107" s="194"/>
      <c r="BQ107" s="194"/>
      <c r="BR107" s="193">
        <v>109</v>
      </c>
      <c r="BS107" s="193"/>
      <c r="BT107" s="195">
        <v>0.5</v>
      </c>
      <c r="BU107" s="195">
        <v>1.4</v>
      </c>
      <c r="BV107" s="199">
        <f t="shared" si="79"/>
        <v>20</v>
      </c>
      <c r="BW107" s="199">
        <f t="shared" si="79"/>
        <v>30</v>
      </c>
      <c r="BX107" s="358">
        <v>0.5</v>
      </c>
      <c r="BY107" s="187"/>
      <c r="BZ107" s="188"/>
      <c r="CA107" s="188"/>
      <c r="CB107" s="188"/>
    </row>
    <row r="108" spans="18:80" ht="15">
      <c r="R108" s="26"/>
      <c r="S108" s="26"/>
      <c r="T108" s="26"/>
      <c r="U108" s="26"/>
      <c r="V108" s="27"/>
      <c r="W108" s="27"/>
      <c r="X108" s="27"/>
      <c r="Y108" s="27"/>
      <c r="Z108" s="28"/>
      <c r="AA108" s="34"/>
      <c r="AB108" s="34"/>
      <c r="AC108" s="35"/>
      <c r="AD108" s="35"/>
      <c r="AE108" s="35"/>
      <c r="AF108" s="35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30"/>
      <c r="BC108" s="29"/>
      <c r="BD108" s="29"/>
      <c r="BE108" s="29"/>
      <c r="BF108" s="187"/>
      <c r="BG108" s="187"/>
      <c r="BH108" s="223" t="str">
        <f>BI107&amp;BJ108</f>
        <v>KD180</v>
      </c>
      <c r="BI108" s="330" t="str">
        <f>BI107</f>
        <v>KD</v>
      </c>
      <c r="BJ108" s="187">
        <v>180</v>
      </c>
      <c r="BK108" s="197"/>
      <c r="BL108" s="197">
        <f t="shared" ref="BL108" si="91">BL107</f>
        <v>2</v>
      </c>
      <c r="BM108" s="197"/>
      <c r="BN108" s="197"/>
      <c r="BO108" s="197"/>
      <c r="BP108" s="197"/>
      <c r="BQ108" s="197"/>
      <c r="BR108" s="187">
        <f>BR107+20</f>
        <v>129</v>
      </c>
      <c r="BS108" s="187"/>
      <c r="BT108" s="198">
        <f t="shared" ref="BT108:BW127" si="92">BT107</f>
        <v>0.5</v>
      </c>
      <c r="BU108" s="198">
        <f t="shared" si="92"/>
        <v>1.4</v>
      </c>
      <c r="BV108" s="199">
        <f t="shared" si="79"/>
        <v>20</v>
      </c>
      <c r="BW108" s="199">
        <f t="shared" si="79"/>
        <v>30</v>
      </c>
      <c r="BX108" s="359">
        <f>BX107</f>
        <v>0.5</v>
      </c>
      <c r="BY108" s="187"/>
      <c r="BZ108" s="188"/>
      <c r="CA108" s="188"/>
      <c r="CB108" s="188"/>
    </row>
    <row r="109" spans="18:80" ht="15">
      <c r="R109" s="26"/>
      <c r="S109" s="26"/>
      <c r="T109" s="26"/>
      <c r="U109" s="26"/>
      <c r="V109" s="27"/>
      <c r="W109" s="27"/>
      <c r="X109" s="27"/>
      <c r="Y109" s="27"/>
      <c r="Z109" s="28"/>
      <c r="AA109" s="34"/>
      <c r="AB109" s="34"/>
      <c r="AC109" s="35"/>
      <c r="AD109" s="35"/>
      <c r="AE109" s="35"/>
      <c r="AF109" s="35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30"/>
      <c r="BC109" s="29"/>
      <c r="BD109" s="29"/>
      <c r="BE109" s="29"/>
      <c r="BF109" s="187"/>
      <c r="BG109" s="187"/>
      <c r="BH109" s="223" t="str">
        <f>BI107&amp;BJ109</f>
        <v>KD200</v>
      </c>
      <c r="BI109" s="330" t="str">
        <f t="shared" ref="BI109:BI113" si="93">BI108</f>
        <v>KD</v>
      </c>
      <c r="BJ109" s="187">
        <v>200</v>
      </c>
      <c r="BK109" s="197"/>
      <c r="BL109" s="197">
        <f t="shared" si="77"/>
        <v>2</v>
      </c>
      <c r="BM109" s="197"/>
      <c r="BN109" s="197"/>
      <c r="BO109" s="197"/>
      <c r="BP109" s="197"/>
      <c r="BQ109" s="197"/>
      <c r="BR109" s="187">
        <f t="shared" si="78"/>
        <v>149</v>
      </c>
      <c r="BS109" s="187"/>
      <c r="BT109" s="198">
        <f t="shared" si="92"/>
        <v>0.5</v>
      </c>
      <c r="BU109" s="198">
        <f t="shared" si="92"/>
        <v>1.4</v>
      </c>
      <c r="BV109" s="199">
        <f t="shared" si="79"/>
        <v>20</v>
      </c>
      <c r="BW109" s="199">
        <f t="shared" si="79"/>
        <v>30</v>
      </c>
      <c r="BX109" s="359">
        <f t="shared" ref="BX109:BX113" si="94">BX108</f>
        <v>0.5</v>
      </c>
      <c r="BY109" s="187"/>
      <c r="BZ109" s="188"/>
      <c r="CA109" s="188"/>
      <c r="CB109" s="188"/>
    </row>
    <row r="110" spans="18:80" ht="15">
      <c r="R110" s="26"/>
      <c r="S110" s="26"/>
      <c r="T110" s="26"/>
      <c r="U110" s="26"/>
      <c r="V110" s="27"/>
      <c r="W110" s="27"/>
      <c r="X110" s="27"/>
      <c r="Y110" s="27"/>
      <c r="Z110" s="28"/>
      <c r="AA110" s="34"/>
      <c r="AB110" s="34"/>
      <c r="AC110" s="35"/>
      <c r="AD110" s="35"/>
      <c r="AE110" s="35"/>
      <c r="AF110" s="35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30"/>
      <c r="BC110" s="29"/>
      <c r="BD110" s="29"/>
      <c r="BE110" s="29"/>
      <c r="BF110" s="187"/>
      <c r="BG110" s="187"/>
      <c r="BH110" s="223" t="str">
        <f>BI107&amp;BJ110</f>
        <v>KD220</v>
      </c>
      <c r="BI110" s="330" t="str">
        <f t="shared" si="93"/>
        <v>KD</v>
      </c>
      <c r="BJ110" s="187">
        <v>220</v>
      </c>
      <c r="BK110" s="197"/>
      <c r="BL110" s="197">
        <f t="shared" si="77"/>
        <v>2</v>
      </c>
      <c r="BM110" s="197"/>
      <c r="BN110" s="197"/>
      <c r="BO110" s="197"/>
      <c r="BP110" s="197"/>
      <c r="BQ110" s="197"/>
      <c r="BR110" s="187">
        <f t="shared" si="78"/>
        <v>169</v>
      </c>
      <c r="BS110" s="187"/>
      <c r="BT110" s="198">
        <f t="shared" si="92"/>
        <v>0.5</v>
      </c>
      <c r="BU110" s="198">
        <f t="shared" si="92"/>
        <v>1.4</v>
      </c>
      <c r="BV110" s="199">
        <f t="shared" si="79"/>
        <v>20</v>
      </c>
      <c r="BW110" s="199">
        <f t="shared" si="79"/>
        <v>30</v>
      </c>
      <c r="BX110" s="359">
        <f t="shared" si="94"/>
        <v>0.5</v>
      </c>
      <c r="BY110" s="187"/>
      <c r="BZ110" s="188"/>
      <c r="CA110" s="188"/>
      <c r="CB110" s="188"/>
    </row>
    <row r="111" spans="18:80" ht="15">
      <c r="R111" s="26"/>
      <c r="S111" s="26"/>
      <c r="T111" s="26"/>
      <c r="U111" s="26"/>
      <c r="V111" s="27"/>
      <c r="W111" s="27"/>
      <c r="X111" s="27"/>
      <c r="Y111" s="27"/>
      <c r="Z111" s="28"/>
      <c r="AA111" s="34"/>
      <c r="AB111" s="34"/>
      <c r="AC111" s="35"/>
      <c r="AD111" s="35"/>
      <c r="AE111" s="35"/>
      <c r="AF111" s="35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30"/>
      <c r="BC111" s="29"/>
      <c r="BD111" s="29"/>
      <c r="BE111" s="29"/>
      <c r="BF111" s="187"/>
      <c r="BG111" s="187"/>
      <c r="BH111" s="223" t="str">
        <f>BI107&amp;BJ111</f>
        <v>KD240</v>
      </c>
      <c r="BI111" s="330" t="str">
        <f t="shared" si="93"/>
        <v>KD</v>
      </c>
      <c r="BJ111" s="187">
        <v>240</v>
      </c>
      <c r="BK111" s="197"/>
      <c r="BL111" s="197">
        <f t="shared" si="77"/>
        <v>2</v>
      </c>
      <c r="BM111" s="197"/>
      <c r="BN111" s="197"/>
      <c r="BO111" s="197"/>
      <c r="BP111" s="197"/>
      <c r="BQ111" s="197"/>
      <c r="BR111" s="187">
        <f t="shared" si="78"/>
        <v>189</v>
      </c>
      <c r="BS111" s="187"/>
      <c r="BT111" s="198">
        <f t="shared" si="92"/>
        <v>0.5</v>
      </c>
      <c r="BU111" s="198">
        <f t="shared" si="92"/>
        <v>1.4</v>
      </c>
      <c r="BV111" s="199">
        <f t="shared" si="79"/>
        <v>20</v>
      </c>
      <c r="BW111" s="199">
        <f t="shared" si="79"/>
        <v>30</v>
      </c>
      <c r="BX111" s="359">
        <f t="shared" si="94"/>
        <v>0.5</v>
      </c>
      <c r="BY111" s="187"/>
      <c r="BZ111" s="188"/>
      <c r="CA111" s="188"/>
      <c r="CB111" s="188"/>
    </row>
    <row r="112" spans="18:80" ht="15">
      <c r="R112" s="26"/>
      <c r="S112" s="26"/>
      <c r="T112" s="26"/>
      <c r="U112" s="26"/>
      <c r="V112" s="27"/>
      <c r="W112" s="27"/>
      <c r="X112" s="27"/>
      <c r="Y112" s="27"/>
      <c r="Z112" s="28"/>
      <c r="AA112" s="34"/>
      <c r="AB112" s="34"/>
      <c r="AC112" s="35"/>
      <c r="AD112" s="35"/>
      <c r="AE112" s="35"/>
      <c r="AF112" s="35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30"/>
      <c r="BC112" s="29"/>
      <c r="BD112" s="29"/>
      <c r="BE112" s="29"/>
      <c r="BF112" s="187"/>
      <c r="BG112" s="187"/>
      <c r="BH112" s="223" t="str">
        <f>BI107&amp;BJ112</f>
        <v>KD260</v>
      </c>
      <c r="BI112" s="330" t="str">
        <f t="shared" si="93"/>
        <v>KD</v>
      </c>
      <c r="BJ112" s="187">
        <v>260</v>
      </c>
      <c r="BK112" s="197"/>
      <c r="BL112" s="197">
        <f t="shared" si="77"/>
        <v>2</v>
      </c>
      <c r="BM112" s="197"/>
      <c r="BN112" s="197"/>
      <c r="BO112" s="197"/>
      <c r="BP112" s="197"/>
      <c r="BQ112" s="197"/>
      <c r="BR112" s="187">
        <f t="shared" si="78"/>
        <v>209</v>
      </c>
      <c r="BS112" s="187"/>
      <c r="BT112" s="198">
        <f t="shared" si="92"/>
        <v>0.5</v>
      </c>
      <c r="BU112" s="198">
        <f t="shared" si="92"/>
        <v>1.4</v>
      </c>
      <c r="BV112" s="199">
        <f t="shared" si="92"/>
        <v>20</v>
      </c>
      <c r="BW112" s="199">
        <f t="shared" si="92"/>
        <v>30</v>
      </c>
      <c r="BX112" s="359">
        <f t="shared" si="94"/>
        <v>0.5</v>
      </c>
      <c r="BY112" s="187"/>
      <c r="BZ112" s="188"/>
      <c r="CA112" s="188"/>
      <c r="CB112" s="188"/>
    </row>
    <row r="113" spans="18:80" ht="15">
      <c r="R113" s="26"/>
      <c r="S113" s="26"/>
      <c r="T113" s="26"/>
      <c r="U113" s="26"/>
      <c r="V113" s="27"/>
      <c r="W113" s="27"/>
      <c r="X113" s="27"/>
      <c r="Y113" s="27"/>
      <c r="Z113" s="28"/>
      <c r="AA113" s="34"/>
      <c r="AB113" s="34"/>
      <c r="AC113" s="35"/>
      <c r="AD113" s="35"/>
      <c r="AE113" s="35"/>
      <c r="AF113" s="35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30"/>
      <c r="BC113" s="29"/>
      <c r="BD113" s="29"/>
      <c r="BE113" s="29"/>
      <c r="BF113" s="187"/>
      <c r="BG113" s="187"/>
      <c r="BH113" s="223" t="str">
        <f>BI107&amp;BJ113</f>
        <v>KD280</v>
      </c>
      <c r="BI113" s="330" t="str">
        <f t="shared" si="93"/>
        <v>KD</v>
      </c>
      <c r="BJ113" s="187">
        <v>280</v>
      </c>
      <c r="BK113" s="197"/>
      <c r="BL113" s="197">
        <f t="shared" si="77"/>
        <v>2</v>
      </c>
      <c r="BM113" s="197"/>
      <c r="BN113" s="197"/>
      <c r="BO113" s="197"/>
      <c r="BP113" s="197"/>
      <c r="BQ113" s="197"/>
      <c r="BR113" s="187">
        <f t="shared" si="78"/>
        <v>229</v>
      </c>
      <c r="BS113" s="187"/>
      <c r="BT113" s="198">
        <f t="shared" si="92"/>
        <v>0.5</v>
      </c>
      <c r="BU113" s="198">
        <f t="shared" si="92"/>
        <v>1.4</v>
      </c>
      <c r="BV113" s="199">
        <f t="shared" si="79"/>
        <v>20</v>
      </c>
      <c r="BW113" s="199">
        <f t="shared" si="79"/>
        <v>30</v>
      </c>
      <c r="BX113" s="359">
        <f t="shared" si="94"/>
        <v>0.5</v>
      </c>
      <c r="BY113" s="187"/>
      <c r="BZ113" s="188"/>
      <c r="CA113" s="188"/>
      <c r="CB113" s="188"/>
    </row>
    <row r="114" spans="18:80" ht="15">
      <c r="R114" s="26"/>
      <c r="S114" s="26"/>
      <c r="T114" s="26"/>
      <c r="U114" s="26"/>
      <c r="V114" s="27"/>
      <c r="W114" s="27"/>
      <c r="X114" s="27"/>
      <c r="Y114" s="27"/>
      <c r="Z114" s="28"/>
      <c r="AA114" s="34"/>
      <c r="AB114" s="34"/>
      <c r="AC114" s="35"/>
      <c r="AD114" s="35"/>
      <c r="AE114" s="35"/>
      <c r="AF114" s="35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30"/>
      <c r="BC114" s="29"/>
      <c r="BD114" s="29"/>
      <c r="BE114" s="29"/>
      <c r="BF114" s="193"/>
      <c r="BG114" s="193"/>
      <c r="BH114" s="222" t="str">
        <f>BI114&amp;BJ114</f>
        <v>KE160</v>
      </c>
      <c r="BI114" s="193" t="s">
        <v>74</v>
      </c>
      <c r="BJ114" s="193">
        <v>160</v>
      </c>
      <c r="BK114" s="194">
        <v>1</v>
      </c>
      <c r="BL114" s="194">
        <v>2</v>
      </c>
      <c r="BM114" s="194">
        <v>3</v>
      </c>
      <c r="BN114" s="194"/>
      <c r="BO114" s="194"/>
      <c r="BP114" s="194"/>
      <c r="BQ114" s="194"/>
      <c r="BR114" s="193">
        <v>109</v>
      </c>
      <c r="BS114" s="193"/>
      <c r="BT114" s="195">
        <v>0.6</v>
      </c>
      <c r="BU114" s="195">
        <v>1.4</v>
      </c>
      <c r="BV114" s="199">
        <f t="shared" si="92"/>
        <v>20</v>
      </c>
      <c r="BW114" s="199">
        <f t="shared" si="92"/>
        <v>30</v>
      </c>
      <c r="BX114" s="360">
        <v>0.65</v>
      </c>
      <c r="BY114" s="187"/>
      <c r="BZ114" s="188"/>
      <c r="CA114" s="188"/>
      <c r="CB114" s="188"/>
    </row>
    <row r="115" spans="18:80" ht="15">
      <c r="R115" s="26"/>
      <c r="S115" s="26"/>
      <c r="T115" s="26"/>
      <c r="U115" s="26"/>
      <c r="V115" s="27"/>
      <c r="W115" s="27"/>
      <c r="X115" s="27"/>
      <c r="Y115" s="27"/>
      <c r="Z115" s="28"/>
      <c r="AA115" s="34"/>
      <c r="AB115" s="34"/>
      <c r="AC115" s="35"/>
      <c r="AD115" s="35"/>
      <c r="AE115" s="35"/>
      <c r="AF115" s="35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30"/>
      <c r="BC115" s="29"/>
      <c r="BD115" s="29"/>
      <c r="BE115" s="29"/>
      <c r="BF115" s="187"/>
      <c r="BG115" s="187"/>
      <c r="BH115" s="223" t="str">
        <f>BI114&amp;BJ115</f>
        <v>KE180</v>
      </c>
      <c r="BI115" s="330" t="str">
        <f>BI114</f>
        <v>KE</v>
      </c>
      <c r="BJ115" s="187">
        <v>180</v>
      </c>
      <c r="BK115" s="197">
        <f t="shared" ref="BK115:BM115" si="95">BK114</f>
        <v>1</v>
      </c>
      <c r="BL115" s="197">
        <f t="shared" si="95"/>
        <v>2</v>
      </c>
      <c r="BM115" s="197">
        <f t="shared" si="95"/>
        <v>3</v>
      </c>
      <c r="BN115" s="197"/>
      <c r="BO115" s="197"/>
      <c r="BP115" s="197"/>
      <c r="BQ115" s="197"/>
      <c r="BR115" s="187">
        <f>BR114+20</f>
        <v>129</v>
      </c>
      <c r="BS115" s="187"/>
      <c r="BT115" s="198">
        <f t="shared" ref="BT115:BU119" si="96">BT114</f>
        <v>0.6</v>
      </c>
      <c r="BU115" s="198">
        <f t="shared" si="96"/>
        <v>1.4</v>
      </c>
      <c r="BV115" s="199">
        <f t="shared" si="92"/>
        <v>20</v>
      </c>
      <c r="BW115" s="199">
        <f t="shared" si="92"/>
        <v>30</v>
      </c>
      <c r="BX115" s="359">
        <f>BX114</f>
        <v>0.65</v>
      </c>
      <c r="BY115" s="187"/>
      <c r="BZ115" s="188"/>
      <c r="CA115" s="188"/>
      <c r="CB115" s="188"/>
    </row>
    <row r="116" spans="18:80" ht="15">
      <c r="R116" s="26"/>
      <c r="S116" s="26"/>
      <c r="T116" s="26"/>
      <c r="U116" s="26"/>
      <c r="V116" s="27"/>
      <c r="W116" s="27"/>
      <c r="X116" s="27"/>
      <c r="Y116" s="27"/>
      <c r="Z116" s="28"/>
      <c r="AA116" s="34"/>
      <c r="AB116" s="34"/>
      <c r="AC116" s="35"/>
      <c r="AD116" s="35"/>
      <c r="AE116" s="35"/>
      <c r="AF116" s="35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30"/>
      <c r="BC116" s="29"/>
      <c r="BD116" s="29"/>
      <c r="BE116" s="29"/>
      <c r="BF116" s="187"/>
      <c r="BG116" s="187"/>
      <c r="BH116" s="223" t="str">
        <f>BI114&amp;BJ116</f>
        <v>KE200</v>
      </c>
      <c r="BI116" s="330" t="str">
        <f t="shared" ref="BI116:BI120" si="97">BI115</f>
        <v>KE</v>
      </c>
      <c r="BJ116" s="187">
        <v>200</v>
      </c>
      <c r="BK116" s="197">
        <f t="shared" ref="BK116:BM116" si="98">BK115</f>
        <v>1</v>
      </c>
      <c r="BL116" s="197">
        <f t="shared" si="98"/>
        <v>2</v>
      </c>
      <c r="BM116" s="197">
        <f t="shared" si="98"/>
        <v>3</v>
      </c>
      <c r="BN116" s="197"/>
      <c r="BO116" s="197"/>
      <c r="BP116" s="197"/>
      <c r="BQ116" s="197"/>
      <c r="BR116" s="187">
        <f t="shared" si="78"/>
        <v>149</v>
      </c>
      <c r="BS116" s="187"/>
      <c r="BT116" s="198">
        <f t="shared" si="96"/>
        <v>0.6</v>
      </c>
      <c r="BU116" s="198">
        <f t="shared" si="96"/>
        <v>1.4</v>
      </c>
      <c r="BV116" s="199">
        <f t="shared" si="92"/>
        <v>20</v>
      </c>
      <c r="BW116" s="199">
        <f t="shared" si="92"/>
        <v>30</v>
      </c>
      <c r="BX116" s="359">
        <f t="shared" ref="BX116:BX120" si="99">BX115</f>
        <v>0.65</v>
      </c>
      <c r="BY116" s="187"/>
      <c r="BZ116" s="188"/>
      <c r="CA116" s="188"/>
      <c r="CB116" s="188"/>
    </row>
    <row r="117" spans="18:80" ht="15">
      <c r="R117" s="26"/>
      <c r="S117" s="26"/>
      <c r="T117" s="26"/>
      <c r="U117" s="26"/>
      <c r="V117" s="27"/>
      <c r="W117" s="27"/>
      <c r="X117" s="27"/>
      <c r="Y117" s="27"/>
      <c r="Z117" s="28"/>
      <c r="AA117" s="34"/>
      <c r="AB117" s="34"/>
      <c r="AC117" s="35"/>
      <c r="AD117" s="35"/>
      <c r="AE117" s="35"/>
      <c r="AF117" s="35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30"/>
      <c r="BC117" s="29"/>
      <c r="BD117" s="29"/>
      <c r="BE117" s="29"/>
      <c r="BF117" s="187"/>
      <c r="BG117" s="187"/>
      <c r="BH117" s="223" t="str">
        <f>BI114&amp;BJ117</f>
        <v>KE220</v>
      </c>
      <c r="BI117" s="330" t="str">
        <f t="shared" si="97"/>
        <v>KE</v>
      </c>
      <c r="BJ117" s="187">
        <v>220</v>
      </c>
      <c r="BK117" s="197">
        <f t="shared" ref="BK117:BM117" si="100">BK116</f>
        <v>1</v>
      </c>
      <c r="BL117" s="197">
        <f t="shared" si="100"/>
        <v>2</v>
      </c>
      <c r="BM117" s="197">
        <f t="shared" si="100"/>
        <v>3</v>
      </c>
      <c r="BN117" s="197"/>
      <c r="BO117" s="197"/>
      <c r="BP117" s="197"/>
      <c r="BQ117" s="197"/>
      <c r="BR117" s="187">
        <f>BR116+20</f>
        <v>169</v>
      </c>
      <c r="BS117" s="187"/>
      <c r="BT117" s="198">
        <f t="shared" si="96"/>
        <v>0.6</v>
      </c>
      <c r="BU117" s="198">
        <f t="shared" si="96"/>
        <v>1.4</v>
      </c>
      <c r="BV117" s="199">
        <f t="shared" si="92"/>
        <v>20</v>
      </c>
      <c r="BW117" s="199">
        <f t="shared" si="92"/>
        <v>30</v>
      </c>
      <c r="BX117" s="359">
        <f t="shared" si="99"/>
        <v>0.65</v>
      </c>
      <c r="BY117" s="187"/>
      <c r="BZ117" s="188"/>
      <c r="CA117" s="188"/>
      <c r="CB117" s="188"/>
    </row>
    <row r="118" spans="18:80" ht="15">
      <c r="R118" s="26"/>
      <c r="S118" s="26"/>
      <c r="T118" s="26"/>
      <c r="U118" s="26"/>
      <c r="V118" s="27"/>
      <c r="W118" s="27"/>
      <c r="X118" s="27"/>
      <c r="Y118" s="27"/>
      <c r="Z118" s="28"/>
      <c r="AA118" s="34"/>
      <c r="AB118" s="34"/>
      <c r="AC118" s="35"/>
      <c r="AD118" s="35"/>
      <c r="AE118" s="35"/>
      <c r="AF118" s="35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30"/>
      <c r="BC118" s="29"/>
      <c r="BD118" s="29"/>
      <c r="BE118" s="29"/>
      <c r="BF118" s="187"/>
      <c r="BG118" s="187"/>
      <c r="BH118" s="223" t="str">
        <f>BI114&amp;BJ118</f>
        <v>KE240</v>
      </c>
      <c r="BI118" s="330" t="str">
        <f t="shared" si="97"/>
        <v>KE</v>
      </c>
      <c r="BJ118" s="187">
        <v>240</v>
      </c>
      <c r="BK118" s="197">
        <f t="shared" ref="BK118:BM118" si="101">BK117</f>
        <v>1</v>
      </c>
      <c r="BL118" s="197">
        <f t="shared" si="101"/>
        <v>2</v>
      </c>
      <c r="BM118" s="197">
        <f t="shared" si="101"/>
        <v>3</v>
      </c>
      <c r="BN118" s="197"/>
      <c r="BO118" s="197"/>
      <c r="BP118" s="197"/>
      <c r="BQ118" s="197"/>
      <c r="BR118" s="187">
        <f>BR117+20</f>
        <v>189</v>
      </c>
      <c r="BS118" s="187"/>
      <c r="BT118" s="198">
        <f t="shared" si="96"/>
        <v>0.6</v>
      </c>
      <c r="BU118" s="198">
        <f t="shared" si="96"/>
        <v>1.4</v>
      </c>
      <c r="BV118" s="199">
        <f t="shared" si="92"/>
        <v>20</v>
      </c>
      <c r="BW118" s="199">
        <f t="shared" si="92"/>
        <v>30</v>
      </c>
      <c r="BX118" s="359">
        <f t="shared" si="99"/>
        <v>0.65</v>
      </c>
      <c r="BY118" s="187"/>
      <c r="BZ118" s="188"/>
      <c r="CA118" s="188"/>
      <c r="CB118" s="188"/>
    </row>
    <row r="119" spans="18:80" ht="15">
      <c r="R119" s="26"/>
      <c r="S119" s="26"/>
      <c r="T119" s="26"/>
      <c r="U119" s="26"/>
      <c r="V119" s="27"/>
      <c r="W119" s="27"/>
      <c r="X119" s="27"/>
      <c r="Y119" s="27"/>
      <c r="Z119" s="28"/>
      <c r="AA119" s="34"/>
      <c r="AB119" s="34"/>
      <c r="AC119" s="35"/>
      <c r="AD119" s="35"/>
      <c r="AE119" s="35"/>
      <c r="AF119" s="35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30"/>
      <c r="BC119" s="29"/>
      <c r="BD119" s="29"/>
      <c r="BE119" s="29"/>
      <c r="BF119" s="187"/>
      <c r="BG119" s="187"/>
      <c r="BH119" s="223" t="str">
        <f>BI114&amp;BJ119</f>
        <v>KE260</v>
      </c>
      <c r="BI119" s="330" t="str">
        <f t="shared" si="97"/>
        <v>KE</v>
      </c>
      <c r="BJ119" s="187">
        <v>260</v>
      </c>
      <c r="BK119" s="197">
        <f t="shared" ref="BK119:BM119" si="102">BK118</f>
        <v>1</v>
      </c>
      <c r="BL119" s="197">
        <f t="shared" si="102"/>
        <v>2</v>
      </c>
      <c r="BM119" s="197">
        <f t="shared" si="102"/>
        <v>3</v>
      </c>
      <c r="BN119" s="197"/>
      <c r="BO119" s="197"/>
      <c r="BP119" s="197"/>
      <c r="BQ119" s="197"/>
      <c r="BR119" s="187">
        <f>BR118+20</f>
        <v>209</v>
      </c>
      <c r="BS119" s="187"/>
      <c r="BT119" s="198">
        <f t="shared" si="96"/>
        <v>0.6</v>
      </c>
      <c r="BU119" s="198">
        <f t="shared" si="96"/>
        <v>1.4</v>
      </c>
      <c r="BV119" s="199">
        <f t="shared" si="92"/>
        <v>20</v>
      </c>
      <c r="BW119" s="199">
        <f t="shared" si="92"/>
        <v>30</v>
      </c>
      <c r="BX119" s="359">
        <f t="shared" si="99"/>
        <v>0.65</v>
      </c>
      <c r="BY119" s="187"/>
      <c r="BZ119" s="188"/>
      <c r="CA119" s="188"/>
      <c r="CB119" s="188"/>
    </row>
    <row r="120" spans="18:80" ht="15">
      <c r="R120" s="26"/>
      <c r="S120" s="26"/>
      <c r="T120" s="26"/>
      <c r="U120" s="26"/>
      <c r="V120" s="27"/>
      <c r="W120" s="27"/>
      <c r="X120" s="27"/>
      <c r="Y120" s="27"/>
      <c r="Z120" s="28"/>
      <c r="AA120" s="34"/>
      <c r="AB120" s="34"/>
      <c r="AC120" s="35"/>
      <c r="AD120" s="35"/>
      <c r="AE120" s="35"/>
      <c r="AF120" s="35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30"/>
      <c r="BC120" s="29"/>
      <c r="BD120" s="29"/>
      <c r="BE120" s="29"/>
      <c r="BF120" s="187"/>
      <c r="BG120" s="187"/>
      <c r="BH120" s="223" t="str">
        <f>BI114&amp;BJ120</f>
        <v>KE280</v>
      </c>
      <c r="BI120" s="330" t="str">
        <f t="shared" si="97"/>
        <v>KE</v>
      </c>
      <c r="BJ120" s="187">
        <v>280</v>
      </c>
      <c r="BK120" s="197">
        <f t="shared" ref="BK120:BM120" si="103">BK119</f>
        <v>1</v>
      </c>
      <c r="BL120" s="197">
        <f t="shared" si="103"/>
        <v>2</v>
      </c>
      <c r="BM120" s="197">
        <f t="shared" si="103"/>
        <v>3</v>
      </c>
      <c r="BN120" s="197"/>
      <c r="BO120" s="197"/>
      <c r="BP120" s="197"/>
      <c r="BQ120" s="197"/>
      <c r="BR120" s="187">
        <f t="shared" ref="BR120" si="104">BR119+20</f>
        <v>229</v>
      </c>
      <c r="BS120" s="187"/>
      <c r="BT120" s="198">
        <f t="shared" si="92"/>
        <v>0.6</v>
      </c>
      <c r="BU120" s="198">
        <f t="shared" si="92"/>
        <v>1.4</v>
      </c>
      <c r="BV120" s="199">
        <f t="shared" si="92"/>
        <v>20</v>
      </c>
      <c r="BW120" s="199">
        <f t="shared" si="92"/>
        <v>30</v>
      </c>
      <c r="BX120" s="359">
        <f t="shared" si="99"/>
        <v>0.65</v>
      </c>
      <c r="BY120" s="187"/>
      <c r="BZ120" s="188"/>
      <c r="CA120" s="188"/>
      <c r="CB120" s="188"/>
    </row>
    <row r="121" spans="18:80" ht="15">
      <c r="R121" s="26"/>
      <c r="S121" s="26"/>
      <c r="T121" s="26"/>
      <c r="U121" s="26"/>
      <c r="V121" s="27"/>
      <c r="W121" s="27"/>
      <c r="X121" s="27"/>
      <c r="Y121" s="27"/>
      <c r="Z121" s="28"/>
      <c r="AA121" s="34"/>
      <c r="AB121" s="34"/>
      <c r="AC121" s="35"/>
      <c r="AD121" s="35"/>
      <c r="AE121" s="35"/>
      <c r="AF121" s="35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30"/>
      <c r="BC121" s="29"/>
      <c r="BD121" s="29"/>
      <c r="BE121" s="29"/>
      <c r="BF121" s="193"/>
      <c r="BG121" s="193"/>
      <c r="BH121" s="222" t="str">
        <f>BI121&amp;BJ121</f>
        <v>KF160</v>
      </c>
      <c r="BI121" s="193" t="s">
        <v>75</v>
      </c>
      <c r="BJ121" s="193">
        <v>160</v>
      </c>
      <c r="BK121" s="194"/>
      <c r="BL121" s="194">
        <v>2</v>
      </c>
      <c r="BM121" s="194"/>
      <c r="BN121" s="194">
        <v>4</v>
      </c>
      <c r="BO121" s="194"/>
      <c r="BP121" s="194"/>
      <c r="BQ121" s="194"/>
      <c r="BR121" s="193">
        <v>109</v>
      </c>
      <c r="BS121" s="193"/>
      <c r="BT121" s="195">
        <v>0.7</v>
      </c>
      <c r="BU121" s="195">
        <v>1.4</v>
      </c>
      <c r="BV121" s="199">
        <f t="shared" si="92"/>
        <v>20</v>
      </c>
      <c r="BW121" s="199">
        <f t="shared" si="92"/>
        <v>30</v>
      </c>
      <c r="BX121" s="358">
        <v>0.75</v>
      </c>
      <c r="BY121" s="187"/>
      <c r="BZ121" s="188"/>
      <c r="CA121" s="188"/>
      <c r="CB121" s="188"/>
    </row>
    <row r="122" spans="18:80" ht="15">
      <c r="R122" s="26"/>
      <c r="S122" s="26"/>
      <c r="T122" s="26"/>
      <c r="U122" s="26"/>
      <c r="V122" s="27"/>
      <c r="W122" s="27"/>
      <c r="X122" s="27"/>
      <c r="Y122" s="27"/>
      <c r="Z122" s="28"/>
      <c r="AA122" s="34"/>
      <c r="AB122" s="34"/>
      <c r="AC122" s="35"/>
      <c r="AD122" s="35"/>
      <c r="AE122" s="35"/>
      <c r="AF122" s="35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30"/>
      <c r="BC122" s="29"/>
      <c r="BD122" s="29"/>
      <c r="BE122" s="29"/>
      <c r="BF122" s="187"/>
      <c r="BG122" s="187"/>
      <c r="BH122" s="223" t="str">
        <f>BI121&amp;BJ122</f>
        <v>KF180</v>
      </c>
      <c r="BI122" s="330" t="str">
        <f>BI121</f>
        <v>KF</v>
      </c>
      <c r="BJ122" s="187">
        <v>180</v>
      </c>
      <c r="BK122" s="197"/>
      <c r="BL122" s="197">
        <f t="shared" ref="BK122:BN178" si="105">BL121</f>
        <v>2</v>
      </c>
      <c r="BM122" s="197"/>
      <c r="BN122" s="197">
        <f t="shared" ref="BN122" si="106">BN121</f>
        <v>4</v>
      </c>
      <c r="BO122" s="197"/>
      <c r="BP122" s="197"/>
      <c r="BQ122" s="197"/>
      <c r="BR122" s="187">
        <f>BR121+20</f>
        <v>129</v>
      </c>
      <c r="BS122" s="187"/>
      <c r="BT122" s="198">
        <f t="shared" ref="BT122:BW126" si="107">BT121</f>
        <v>0.7</v>
      </c>
      <c r="BU122" s="198">
        <f t="shared" si="107"/>
        <v>1.4</v>
      </c>
      <c r="BV122" s="199">
        <f t="shared" si="92"/>
        <v>20</v>
      </c>
      <c r="BW122" s="199">
        <f t="shared" si="92"/>
        <v>30</v>
      </c>
      <c r="BX122" s="359">
        <f>BX121</f>
        <v>0.75</v>
      </c>
      <c r="BY122" s="187"/>
      <c r="BZ122" s="188"/>
      <c r="CA122" s="188"/>
      <c r="CB122" s="188"/>
    </row>
    <row r="123" spans="18:80" ht="15">
      <c r="R123" s="26"/>
      <c r="S123" s="26"/>
      <c r="T123" s="26"/>
      <c r="U123" s="26"/>
      <c r="V123" s="27"/>
      <c r="W123" s="27"/>
      <c r="X123" s="27"/>
      <c r="Y123" s="27"/>
      <c r="Z123" s="28"/>
      <c r="AA123" s="34"/>
      <c r="AB123" s="34"/>
      <c r="AC123" s="35"/>
      <c r="AD123" s="35"/>
      <c r="AE123" s="35"/>
      <c r="AF123" s="35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30"/>
      <c r="BC123" s="29"/>
      <c r="BD123" s="29"/>
      <c r="BE123" s="29"/>
      <c r="BF123" s="187"/>
      <c r="BG123" s="187"/>
      <c r="BH123" s="223" t="str">
        <f>BI121&amp;BJ123</f>
        <v>KF200</v>
      </c>
      <c r="BI123" s="330" t="str">
        <f t="shared" ref="BI123:BI127" si="108">BI122</f>
        <v>KF</v>
      </c>
      <c r="BJ123" s="187">
        <v>200</v>
      </c>
      <c r="BK123" s="197"/>
      <c r="BL123" s="197">
        <f t="shared" si="77"/>
        <v>2</v>
      </c>
      <c r="BM123" s="197"/>
      <c r="BN123" s="197">
        <f t="shared" ref="BN123" si="109">BN122</f>
        <v>4</v>
      </c>
      <c r="BO123" s="197"/>
      <c r="BP123" s="197"/>
      <c r="BQ123" s="197"/>
      <c r="BR123" s="187">
        <f>BR122+20</f>
        <v>149</v>
      </c>
      <c r="BS123" s="187"/>
      <c r="BT123" s="198">
        <f t="shared" si="107"/>
        <v>0.7</v>
      </c>
      <c r="BU123" s="198">
        <f t="shared" si="107"/>
        <v>1.4</v>
      </c>
      <c r="BV123" s="199">
        <f t="shared" si="92"/>
        <v>20</v>
      </c>
      <c r="BW123" s="199">
        <f t="shared" si="92"/>
        <v>30</v>
      </c>
      <c r="BX123" s="359">
        <f t="shared" ref="BX123:BX127" si="110">BX122</f>
        <v>0.75</v>
      </c>
      <c r="BY123" s="187"/>
      <c r="BZ123" s="188"/>
      <c r="CA123" s="188"/>
      <c r="CB123" s="188"/>
    </row>
    <row r="124" spans="18:80" ht="15">
      <c r="R124" s="26"/>
      <c r="S124" s="26"/>
      <c r="T124" s="26"/>
      <c r="U124" s="26"/>
      <c r="V124" s="27"/>
      <c r="W124" s="27"/>
      <c r="X124" s="27"/>
      <c r="Y124" s="27"/>
      <c r="Z124" s="28"/>
      <c r="AA124" s="34"/>
      <c r="AB124" s="34"/>
      <c r="AC124" s="35"/>
      <c r="AD124" s="35"/>
      <c r="AE124" s="35"/>
      <c r="AF124" s="35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30"/>
      <c r="BC124" s="29"/>
      <c r="BD124" s="29"/>
      <c r="BE124" s="29"/>
      <c r="BF124" s="187"/>
      <c r="BG124" s="187"/>
      <c r="BH124" s="223" t="str">
        <f>BI121&amp;BJ124</f>
        <v>KF220</v>
      </c>
      <c r="BI124" s="330" t="str">
        <f t="shared" si="108"/>
        <v>KF</v>
      </c>
      <c r="BJ124" s="187">
        <v>220</v>
      </c>
      <c r="BK124" s="197"/>
      <c r="BL124" s="197">
        <f t="shared" si="77"/>
        <v>2</v>
      </c>
      <c r="BM124" s="197"/>
      <c r="BN124" s="197">
        <f t="shared" ref="BN124" si="111">BN123</f>
        <v>4</v>
      </c>
      <c r="BO124" s="197"/>
      <c r="BP124" s="197"/>
      <c r="BQ124" s="197"/>
      <c r="BR124" s="187">
        <f>BR123+20</f>
        <v>169</v>
      </c>
      <c r="BS124" s="187"/>
      <c r="BT124" s="198">
        <f t="shared" si="107"/>
        <v>0.7</v>
      </c>
      <c r="BU124" s="198">
        <f t="shared" si="107"/>
        <v>1.4</v>
      </c>
      <c r="BV124" s="199">
        <f t="shared" si="92"/>
        <v>20</v>
      </c>
      <c r="BW124" s="199">
        <f t="shared" si="92"/>
        <v>30</v>
      </c>
      <c r="BX124" s="359">
        <f t="shared" si="110"/>
        <v>0.75</v>
      </c>
      <c r="BY124" s="187"/>
      <c r="BZ124" s="188"/>
      <c r="CA124" s="188"/>
      <c r="CB124" s="188"/>
    </row>
    <row r="125" spans="18:80" ht="15">
      <c r="R125" s="26"/>
      <c r="S125" s="26"/>
      <c r="T125" s="26"/>
      <c r="U125" s="26"/>
      <c r="V125" s="27"/>
      <c r="W125" s="27"/>
      <c r="X125" s="27"/>
      <c r="Y125" s="27"/>
      <c r="Z125" s="28"/>
      <c r="AA125" s="34"/>
      <c r="AB125" s="34"/>
      <c r="AC125" s="35"/>
      <c r="AD125" s="35"/>
      <c r="AE125" s="35"/>
      <c r="AF125" s="35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30"/>
      <c r="BC125" s="29"/>
      <c r="BD125" s="29"/>
      <c r="BE125" s="29"/>
      <c r="BF125" s="187"/>
      <c r="BG125" s="187"/>
      <c r="BH125" s="223" t="str">
        <f>BI121&amp;BJ125</f>
        <v>KF240</v>
      </c>
      <c r="BI125" s="330" t="str">
        <f t="shared" si="108"/>
        <v>KF</v>
      </c>
      <c r="BJ125" s="187">
        <v>240</v>
      </c>
      <c r="BK125" s="197"/>
      <c r="BL125" s="197">
        <f t="shared" si="77"/>
        <v>2</v>
      </c>
      <c r="BM125" s="197"/>
      <c r="BN125" s="197">
        <f t="shared" ref="BN125" si="112">BN124</f>
        <v>4</v>
      </c>
      <c r="BO125" s="197"/>
      <c r="BP125" s="197"/>
      <c r="BQ125" s="197"/>
      <c r="BR125" s="187">
        <f>BR124+20</f>
        <v>189</v>
      </c>
      <c r="BS125" s="187"/>
      <c r="BT125" s="198">
        <f t="shared" si="107"/>
        <v>0.7</v>
      </c>
      <c r="BU125" s="198">
        <f t="shared" si="107"/>
        <v>1.4</v>
      </c>
      <c r="BV125" s="199">
        <f t="shared" si="92"/>
        <v>20</v>
      </c>
      <c r="BW125" s="199">
        <f t="shared" si="92"/>
        <v>30</v>
      </c>
      <c r="BX125" s="359">
        <f t="shared" si="110"/>
        <v>0.75</v>
      </c>
      <c r="BY125" s="187"/>
      <c r="BZ125" s="188"/>
      <c r="CA125" s="188"/>
      <c r="CB125" s="188"/>
    </row>
    <row r="126" spans="18:80" ht="15">
      <c r="R126" s="26"/>
      <c r="S126" s="26"/>
      <c r="T126" s="26"/>
      <c r="U126" s="26"/>
      <c r="V126" s="27"/>
      <c r="W126" s="27"/>
      <c r="X126" s="27"/>
      <c r="Y126" s="27"/>
      <c r="Z126" s="28"/>
      <c r="AA126" s="34"/>
      <c r="AB126" s="34"/>
      <c r="AC126" s="35"/>
      <c r="AD126" s="35"/>
      <c r="AE126" s="35"/>
      <c r="AF126" s="35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30"/>
      <c r="BC126" s="29"/>
      <c r="BD126" s="29"/>
      <c r="BE126" s="29"/>
      <c r="BF126" s="187"/>
      <c r="BG126" s="187"/>
      <c r="BH126" s="223" t="str">
        <f>BI121&amp;BJ126</f>
        <v>KF260</v>
      </c>
      <c r="BI126" s="330" t="str">
        <f t="shared" si="108"/>
        <v>KF</v>
      </c>
      <c r="BJ126" s="187">
        <v>260</v>
      </c>
      <c r="BK126" s="197"/>
      <c r="BL126" s="197">
        <f t="shared" si="77"/>
        <v>2</v>
      </c>
      <c r="BM126" s="197"/>
      <c r="BN126" s="197">
        <f t="shared" ref="BN126" si="113">BN125</f>
        <v>4</v>
      </c>
      <c r="BO126" s="197"/>
      <c r="BP126" s="197"/>
      <c r="BQ126" s="197"/>
      <c r="BR126" s="187">
        <f>BR125+20</f>
        <v>209</v>
      </c>
      <c r="BS126" s="187"/>
      <c r="BT126" s="198">
        <f t="shared" si="107"/>
        <v>0.7</v>
      </c>
      <c r="BU126" s="198">
        <f t="shared" si="107"/>
        <v>1.4</v>
      </c>
      <c r="BV126" s="199">
        <f t="shared" si="107"/>
        <v>20</v>
      </c>
      <c r="BW126" s="199">
        <f t="shared" si="107"/>
        <v>30</v>
      </c>
      <c r="BX126" s="359">
        <f t="shared" si="110"/>
        <v>0.75</v>
      </c>
      <c r="BY126" s="187"/>
      <c r="BZ126" s="188"/>
      <c r="CA126" s="188"/>
      <c r="CB126" s="188"/>
    </row>
    <row r="127" spans="18:80" ht="15">
      <c r="R127" s="26"/>
      <c r="S127" s="26"/>
      <c r="T127" s="26"/>
      <c r="U127" s="26"/>
      <c r="V127" s="27"/>
      <c r="W127" s="27"/>
      <c r="X127" s="27"/>
      <c r="Y127" s="27"/>
      <c r="Z127" s="28"/>
      <c r="AA127" s="34"/>
      <c r="AB127" s="34"/>
      <c r="AC127" s="35"/>
      <c r="AD127" s="35"/>
      <c r="AE127" s="35"/>
      <c r="AF127" s="35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30"/>
      <c r="BC127" s="29"/>
      <c r="BD127" s="29"/>
      <c r="BE127" s="29"/>
      <c r="BF127" s="187"/>
      <c r="BG127" s="187"/>
      <c r="BH127" s="223" t="str">
        <f>BI121&amp;BJ127</f>
        <v>KF280</v>
      </c>
      <c r="BI127" s="330" t="str">
        <f t="shared" si="108"/>
        <v>KF</v>
      </c>
      <c r="BJ127" s="187">
        <v>280</v>
      </c>
      <c r="BK127" s="197"/>
      <c r="BL127" s="197">
        <f t="shared" si="77"/>
        <v>2</v>
      </c>
      <c r="BM127" s="197"/>
      <c r="BN127" s="197">
        <f t="shared" ref="BN127" si="114">BN126</f>
        <v>4</v>
      </c>
      <c r="BO127" s="197"/>
      <c r="BP127" s="197"/>
      <c r="BQ127" s="197"/>
      <c r="BR127" s="187">
        <f t="shared" ref="BR127" si="115">BR126+20</f>
        <v>229</v>
      </c>
      <c r="BS127" s="187"/>
      <c r="BT127" s="198">
        <f t="shared" si="92"/>
        <v>0.7</v>
      </c>
      <c r="BU127" s="198">
        <f t="shared" si="92"/>
        <v>1.4</v>
      </c>
      <c r="BV127" s="199">
        <f t="shared" si="92"/>
        <v>20</v>
      </c>
      <c r="BW127" s="199">
        <f t="shared" si="92"/>
        <v>30</v>
      </c>
      <c r="BX127" s="359">
        <f t="shared" si="110"/>
        <v>0.75</v>
      </c>
      <c r="BY127" s="187"/>
      <c r="BZ127" s="188"/>
      <c r="CA127" s="188"/>
      <c r="CB127" s="188"/>
    </row>
    <row r="128" spans="18:80" ht="15">
      <c r="R128" s="26"/>
      <c r="S128" s="26"/>
      <c r="T128" s="26"/>
      <c r="U128" s="26"/>
      <c r="V128" s="27"/>
      <c r="W128" s="27"/>
      <c r="X128" s="27"/>
      <c r="Y128" s="27"/>
      <c r="Z128" s="28"/>
      <c r="AA128" s="34"/>
      <c r="AB128" s="34"/>
      <c r="AC128" s="35"/>
      <c r="AD128" s="35"/>
      <c r="AE128" s="35"/>
      <c r="AF128" s="35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30"/>
      <c r="BC128" s="29"/>
      <c r="BD128" s="29"/>
      <c r="BE128" s="29"/>
      <c r="BF128" s="193"/>
      <c r="BG128" s="193"/>
      <c r="BH128" s="222" t="str">
        <f>BI128&amp;BJ128</f>
        <v>KG160</v>
      </c>
      <c r="BI128" s="193" t="s">
        <v>76</v>
      </c>
      <c r="BJ128" s="193">
        <v>160</v>
      </c>
      <c r="BK128" s="194"/>
      <c r="BL128" s="194">
        <v>2</v>
      </c>
      <c r="BM128" s="194"/>
      <c r="BN128" s="194">
        <v>4</v>
      </c>
      <c r="BO128" s="194"/>
      <c r="BP128" s="194"/>
      <c r="BQ128" s="194"/>
      <c r="BR128" s="193">
        <v>108</v>
      </c>
      <c r="BS128" s="193"/>
      <c r="BT128" s="195">
        <v>0.7</v>
      </c>
      <c r="BU128" s="195">
        <v>1.4</v>
      </c>
      <c r="BV128" s="199">
        <v>20</v>
      </c>
      <c r="BW128" s="199">
        <v>30</v>
      </c>
      <c r="BX128" s="358">
        <v>0.75</v>
      </c>
      <c r="BY128" s="187"/>
      <c r="BZ128" s="188"/>
      <c r="CA128" s="188"/>
      <c r="CB128" s="188"/>
    </row>
    <row r="129" spans="18:80" ht="15">
      <c r="R129" s="26"/>
      <c r="S129" s="26"/>
      <c r="T129" s="26"/>
      <c r="U129" s="26"/>
      <c r="V129" s="27"/>
      <c r="W129" s="27"/>
      <c r="X129" s="27"/>
      <c r="Y129" s="27"/>
      <c r="Z129" s="28"/>
      <c r="AA129" s="34"/>
      <c r="AB129" s="34"/>
      <c r="AC129" s="35"/>
      <c r="AD129" s="35"/>
      <c r="AE129" s="35"/>
      <c r="AF129" s="35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30"/>
      <c r="BC129" s="29"/>
      <c r="BD129" s="29"/>
      <c r="BE129" s="29"/>
      <c r="BF129" s="187"/>
      <c r="BG129" s="187"/>
      <c r="BH129" s="223" t="str">
        <f>BI128&amp;BJ129</f>
        <v>KG180</v>
      </c>
      <c r="BI129" s="330" t="str">
        <f>BI128</f>
        <v>KG</v>
      </c>
      <c r="BJ129" s="187">
        <v>180</v>
      </c>
      <c r="BK129" s="197"/>
      <c r="BL129" s="197">
        <f t="shared" ref="BL129" si="116">BL128</f>
        <v>2</v>
      </c>
      <c r="BM129" s="197"/>
      <c r="BN129" s="197">
        <f t="shared" ref="BN129" si="117">BN128</f>
        <v>4</v>
      </c>
      <c r="BO129" s="197"/>
      <c r="BP129" s="197"/>
      <c r="BQ129" s="197"/>
      <c r="BR129" s="187">
        <f>BR128+20</f>
        <v>128</v>
      </c>
      <c r="BS129" s="187"/>
      <c r="BT129" s="198">
        <v>0.7</v>
      </c>
      <c r="BU129" s="198">
        <v>1.4</v>
      </c>
      <c r="BV129" s="199">
        <v>20</v>
      </c>
      <c r="BW129" s="199">
        <v>30</v>
      </c>
      <c r="BX129" s="359">
        <f>BX128</f>
        <v>0.75</v>
      </c>
      <c r="BY129" s="187"/>
      <c r="BZ129" s="188"/>
      <c r="CA129" s="188"/>
      <c r="CB129" s="188"/>
    </row>
    <row r="130" spans="18:80" ht="15">
      <c r="R130" s="26"/>
      <c r="S130" s="26"/>
      <c r="T130" s="26"/>
      <c r="U130" s="26"/>
      <c r="V130" s="27"/>
      <c r="W130" s="27"/>
      <c r="X130" s="27"/>
      <c r="Y130" s="27"/>
      <c r="Z130" s="28"/>
      <c r="AA130" s="34"/>
      <c r="AB130" s="34"/>
      <c r="AC130" s="35"/>
      <c r="AD130" s="35"/>
      <c r="AE130" s="35"/>
      <c r="AF130" s="35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30"/>
      <c r="BC130" s="29"/>
      <c r="BD130" s="29"/>
      <c r="BE130" s="29"/>
      <c r="BF130" s="187"/>
      <c r="BG130" s="187"/>
      <c r="BH130" s="223" t="str">
        <f>BI128&amp;BJ130</f>
        <v>KG200</v>
      </c>
      <c r="BI130" s="330" t="str">
        <f t="shared" ref="BI130:BI134" si="118">BI129</f>
        <v>KG</v>
      </c>
      <c r="BJ130" s="187">
        <v>200</v>
      </c>
      <c r="BK130" s="197"/>
      <c r="BL130" s="197">
        <f t="shared" si="105"/>
        <v>2</v>
      </c>
      <c r="BM130" s="197"/>
      <c r="BN130" s="197">
        <f t="shared" ref="BN130" si="119">BN129</f>
        <v>4</v>
      </c>
      <c r="BO130" s="197"/>
      <c r="BP130" s="197"/>
      <c r="BQ130" s="197"/>
      <c r="BR130" s="187">
        <f t="shared" ref="BR130:BR135" si="120">BR129+20</f>
        <v>148</v>
      </c>
      <c r="BS130" s="187"/>
      <c r="BT130" s="198">
        <v>0.7</v>
      </c>
      <c r="BU130" s="198">
        <v>1.4</v>
      </c>
      <c r="BV130" s="199">
        <v>20</v>
      </c>
      <c r="BW130" s="199">
        <v>30</v>
      </c>
      <c r="BX130" s="359">
        <f t="shared" ref="BX130:BX135" si="121">BX129</f>
        <v>0.75</v>
      </c>
      <c r="BY130" s="187"/>
      <c r="BZ130" s="188"/>
      <c r="CA130" s="188"/>
      <c r="CB130" s="188"/>
    </row>
    <row r="131" spans="18:80" ht="15">
      <c r="R131" s="26"/>
      <c r="S131" s="26"/>
      <c r="T131" s="26"/>
      <c r="U131" s="26"/>
      <c r="V131" s="27"/>
      <c r="W131" s="27"/>
      <c r="X131" s="27"/>
      <c r="Y131" s="27"/>
      <c r="Z131" s="28"/>
      <c r="AA131" s="34"/>
      <c r="AB131" s="34"/>
      <c r="AC131" s="35"/>
      <c r="AD131" s="35"/>
      <c r="AE131" s="35"/>
      <c r="AF131" s="35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30"/>
      <c r="BC131" s="29"/>
      <c r="BD131" s="29"/>
      <c r="BE131" s="29"/>
      <c r="BF131" s="187"/>
      <c r="BG131" s="187"/>
      <c r="BH131" s="223" t="str">
        <f>BI128&amp;BJ131</f>
        <v>KG220</v>
      </c>
      <c r="BI131" s="330" t="str">
        <f t="shared" si="118"/>
        <v>KG</v>
      </c>
      <c r="BJ131" s="187">
        <v>220</v>
      </c>
      <c r="BK131" s="197"/>
      <c r="BL131" s="197">
        <f t="shared" si="105"/>
        <v>2</v>
      </c>
      <c r="BM131" s="197"/>
      <c r="BN131" s="197">
        <f t="shared" ref="BN131" si="122">BN130</f>
        <v>4</v>
      </c>
      <c r="BO131" s="197"/>
      <c r="BP131" s="197"/>
      <c r="BQ131" s="197"/>
      <c r="BR131" s="187">
        <f t="shared" si="120"/>
        <v>168</v>
      </c>
      <c r="BS131" s="187"/>
      <c r="BT131" s="198">
        <v>0.7</v>
      </c>
      <c r="BU131" s="198">
        <v>1.4</v>
      </c>
      <c r="BV131" s="199">
        <v>20</v>
      </c>
      <c r="BW131" s="199">
        <v>30</v>
      </c>
      <c r="BX131" s="359">
        <f t="shared" si="121"/>
        <v>0.75</v>
      </c>
      <c r="BY131" s="187"/>
      <c r="BZ131" s="188"/>
      <c r="CA131" s="188"/>
      <c r="CB131" s="188"/>
    </row>
    <row r="132" spans="18:80" ht="15">
      <c r="R132" s="26"/>
      <c r="S132" s="26"/>
      <c r="T132" s="26"/>
      <c r="U132" s="26"/>
      <c r="V132" s="27"/>
      <c r="W132" s="27"/>
      <c r="X132" s="27"/>
      <c r="Y132" s="27"/>
      <c r="Z132" s="28"/>
      <c r="AA132" s="34"/>
      <c r="AB132" s="34"/>
      <c r="AC132" s="35"/>
      <c r="AD132" s="35"/>
      <c r="AE132" s="35"/>
      <c r="AF132" s="35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30"/>
      <c r="BC132" s="29"/>
      <c r="BD132" s="29"/>
      <c r="BE132" s="29"/>
      <c r="BF132" s="187"/>
      <c r="BG132" s="187"/>
      <c r="BH132" s="223" t="str">
        <f>BI128&amp;BJ132</f>
        <v>KG240</v>
      </c>
      <c r="BI132" s="330" t="str">
        <f t="shared" si="118"/>
        <v>KG</v>
      </c>
      <c r="BJ132" s="187">
        <v>240</v>
      </c>
      <c r="BK132" s="197"/>
      <c r="BL132" s="197">
        <f t="shared" si="105"/>
        <v>2</v>
      </c>
      <c r="BM132" s="197"/>
      <c r="BN132" s="197">
        <f t="shared" ref="BN132" si="123">BN131</f>
        <v>4</v>
      </c>
      <c r="BO132" s="197"/>
      <c r="BP132" s="197"/>
      <c r="BQ132" s="197"/>
      <c r="BR132" s="187">
        <f t="shared" si="120"/>
        <v>188</v>
      </c>
      <c r="BS132" s="187"/>
      <c r="BT132" s="198">
        <v>0.7</v>
      </c>
      <c r="BU132" s="198">
        <v>1.4</v>
      </c>
      <c r="BV132" s="199">
        <v>20</v>
      </c>
      <c r="BW132" s="199">
        <v>30</v>
      </c>
      <c r="BX132" s="359">
        <f t="shared" si="121"/>
        <v>0.75</v>
      </c>
      <c r="BY132" s="187"/>
      <c r="BZ132" s="188"/>
      <c r="CA132" s="188"/>
      <c r="CB132" s="188"/>
    </row>
    <row r="133" spans="18:80" ht="15">
      <c r="R133" s="26"/>
      <c r="S133" s="26"/>
      <c r="T133" s="26"/>
      <c r="U133" s="26"/>
      <c r="V133" s="27"/>
      <c r="W133" s="27"/>
      <c r="X133" s="27"/>
      <c r="Y133" s="27"/>
      <c r="Z133" s="28"/>
      <c r="AA133" s="34"/>
      <c r="AB133" s="34"/>
      <c r="AC133" s="35"/>
      <c r="AD133" s="35"/>
      <c r="AE133" s="35"/>
      <c r="AF133" s="35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30"/>
      <c r="BC133" s="29"/>
      <c r="BD133" s="29"/>
      <c r="BE133" s="29"/>
      <c r="BF133" s="187"/>
      <c r="BG133" s="187"/>
      <c r="BH133" s="223" t="str">
        <f>BI128&amp;BJ133</f>
        <v>KG260</v>
      </c>
      <c r="BI133" s="330" t="str">
        <f t="shared" si="118"/>
        <v>KG</v>
      </c>
      <c r="BJ133" s="187">
        <v>260</v>
      </c>
      <c r="BK133" s="197"/>
      <c r="BL133" s="197">
        <f t="shared" si="105"/>
        <v>2</v>
      </c>
      <c r="BM133" s="197"/>
      <c r="BN133" s="197">
        <f t="shared" ref="BN133" si="124">BN132</f>
        <v>4</v>
      </c>
      <c r="BO133" s="197"/>
      <c r="BP133" s="197"/>
      <c r="BQ133" s="197"/>
      <c r="BR133" s="187">
        <f t="shared" si="120"/>
        <v>208</v>
      </c>
      <c r="BS133" s="187"/>
      <c r="BT133" s="198">
        <v>0.7</v>
      </c>
      <c r="BU133" s="198">
        <v>1.4</v>
      </c>
      <c r="BV133" s="199">
        <v>20</v>
      </c>
      <c r="BW133" s="199">
        <v>30</v>
      </c>
      <c r="BX133" s="359">
        <f t="shared" si="121"/>
        <v>0.75</v>
      </c>
      <c r="BY133" s="187"/>
      <c r="BZ133" s="188"/>
      <c r="CA133" s="188"/>
      <c r="CB133" s="188"/>
    </row>
    <row r="134" spans="18:80" ht="15">
      <c r="R134" s="26"/>
      <c r="S134" s="26"/>
      <c r="T134" s="26"/>
      <c r="U134" s="26"/>
      <c r="V134" s="27"/>
      <c r="W134" s="27"/>
      <c r="X134" s="27"/>
      <c r="Y134" s="27"/>
      <c r="Z134" s="28"/>
      <c r="AA134" s="34"/>
      <c r="AB134" s="34"/>
      <c r="AC134" s="35"/>
      <c r="AD134" s="35"/>
      <c r="AE134" s="35"/>
      <c r="AF134" s="35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30"/>
      <c r="BC134" s="29"/>
      <c r="BD134" s="29"/>
      <c r="BE134" s="29"/>
      <c r="BF134" s="187"/>
      <c r="BG134" s="187"/>
      <c r="BH134" s="223" t="str">
        <f>BI128&amp;BJ134</f>
        <v>KG280</v>
      </c>
      <c r="BI134" s="330" t="str">
        <f t="shared" si="118"/>
        <v>KG</v>
      </c>
      <c r="BJ134" s="187">
        <v>280</v>
      </c>
      <c r="BK134" s="197"/>
      <c r="BL134" s="197">
        <f t="shared" si="105"/>
        <v>2</v>
      </c>
      <c r="BM134" s="197"/>
      <c r="BN134" s="197">
        <f t="shared" ref="BN134:BN135" si="125">BN133</f>
        <v>4</v>
      </c>
      <c r="BO134" s="197"/>
      <c r="BP134" s="197"/>
      <c r="BQ134" s="197"/>
      <c r="BR134" s="187">
        <f t="shared" si="120"/>
        <v>228</v>
      </c>
      <c r="BS134" s="187"/>
      <c r="BT134" s="198">
        <v>0.7</v>
      </c>
      <c r="BU134" s="198">
        <v>1.4</v>
      </c>
      <c r="BV134" s="199">
        <v>20</v>
      </c>
      <c r="BW134" s="199">
        <v>30</v>
      </c>
      <c r="BX134" s="359">
        <f t="shared" si="121"/>
        <v>0.75</v>
      </c>
      <c r="BY134" s="187"/>
      <c r="BZ134" s="188"/>
      <c r="CA134" s="188"/>
      <c r="CB134" s="188"/>
    </row>
    <row r="135" spans="18:80" ht="15">
      <c r="R135" s="26"/>
      <c r="S135" s="26"/>
      <c r="T135" s="26"/>
      <c r="U135" s="26"/>
      <c r="V135" s="27"/>
      <c r="W135" s="27"/>
      <c r="X135" s="27"/>
      <c r="Y135" s="27"/>
      <c r="Z135" s="28"/>
      <c r="AA135" s="34"/>
      <c r="AB135" s="34"/>
      <c r="AC135" s="35"/>
      <c r="AD135" s="35"/>
      <c r="AE135" s="35"/>
      <c r="AF135" s="35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30"/>
      <c r="BC135" s="29"/>
      <c r="BD135" s="29"/>
      <c r="BE135" s="29"/>
      <c r="BF135" s="187"/>
      <c r="BG135" s="187"/>
      <c r="BH135" s="223" t="str">
        <f>BI128&amp;BJ135</f>
        <v>KG300</v>
      </c>
      <c r="BI135" s="187" t="s">
        <v>76</v>
      </c>
      <c r="BJ135" s="187">
        <v>300</v>
      </c>
      <c r="BK135" s="197"/>
      <c r="BL135" s="197">
        <f t="shared" si="105"/>
        <v>2</v>
      </c>
      <c r="BM135" s="197"/>
      <c r="BN135" s="197">
        <f t="shared" si="125"/>
        <v>4</v>
      </c>
      <c r="BO135" s="197"/>
      <c r="BP135" s="197"/>
      <c r="BQ135" s="197"/>
      <c r="BR135" s="187">
        <f t="shared" si="120"/>
        <v>248</v>
      </c>
      <c r="BS135" s="187"/>
      <c r="BT135" s="198">
        <v>0.7</v>
      </c>
      <c r="BU135" s="198">
        <v>1.4</v>
      </c>
      <c r="BV135" s="199">
        <v>20</v>
      </c>
      <c r="BW135" s="199">
        <v>30</v>
      </c>
      <c r="BX135" s="359">
        <f t="shared" si="121"/>
        <v>0.75</v>
      </c>
      <c r="BY135" s="187"/>
      <c r="BZ135" s="188"/>
      <c r="CA135" s="188"/>
      <c r="CB135" s="188"/>
    </row>
    <row r="136" spans="18:80" ht="15">
      <c r="R136" s="26"/>
      <c r="S136" s="26"/>
      <c r="T136" s="26"/>
      <c r="U136" s="26"/>
      <c r="V136" s="27"/>
      <c r="W136" s="27"/>
      <c r="X136" s="27"/>
      <c r="Y136" s="27"/>
      <c r="Z136" s="28"/>
      <c r="AA136" s="34"/>
      <c r="AB136" s="34"/>
      <c r="AC136" s="35"/>
      <c r="AD136" s="35"/>
      <c r="AE136" s="35"/>
      <c r="AF136" s="35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30"/>
      <c r="BC136" s="29"/>
      <c r="BD136" s="29"/>
      <c r="BE136" s="29"/>
      <c r="BF136" s="193"/>
      <c r="BG136" s="193"/>
      <c r="BH136" s="222" t="str">
        <f>BI136&amp;BJ136</f>
        <v>KH160</v>
      </c>
      <c r="BI136" s="193" t="s">
        <v>77</v>
      </c>
      <c r="BJ136" s="193">
        <v>160</v>
      </c>
      <c r="BK136" s="194">
        <v>1</v>
      </c>
      <c r="BL136" s="194">
        <v>2</v>
      </c>
      <c r="BM136" s="194">
        <v>3</v>
      </c>
      <c r="BN136" s="194">
        <v>4</v>
      </c>
      <c r="BO136" s="194"/>
      <c r="BP136" s="194"/>
      <c r="BQ136" s="194"/>
      <c r="BR136" s="193">
        <v>108</v>
      </c>
      <c r="BS136" s="193"/>
      <c r="BT136" s="195">
        <v>0.85</v>
      </c>
      <c r="BU136" s="195">
        <v>1.4</v>
      </c>
      <c r="BV136" s="199">
        <v>20</v>
      </c>
      <c r="BW136" s="199">
        <v>30</v>
      </c>
      <c r="BX136" s="358">
        <v>0.85</v>
      </c>
      <c r="BY136" s="187"/>
      <c r="BZ136" s="188"/>
      <c r="CA136" s="188"/>
      <c r="CB136" s="188"/>
    </row>
    <row r="137" spans="18:80" ht="15">
      <c r="R137" s="26"/>
      <c r="S137" s="26"/>
      <c r="T137" s="26"/>
      <c r="U137" s="26"/>
      <c r="V137" s="27"/>
      <c r="W137" s="27"/>
      <c r="X137" s="27"/>
      <c r="Y137" s="27"/>
      <c r="Z137" s="28"/>
      <c r="AA137" s="34"/>
      <c r="AB137" s="34"/>
      <c r="AC137" s="35"/>
      <c r="AD137" s="35"/>
      <c r="AE137" s="35"/>
      <c r="AF137" s="35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30"/>
      <c r="BC137" s="29"/>
      <c r="BD137" s="29"/>
      <c r="BE137" s="29"/>
      <c r="BF137" s="187"/>
      <c r="BG137" s="187"/>
      <c r="BH137" s="223" t="str">
        <f>BI136&amp;BJ137</f>
        <v>KH180</v>
      </c>
      <c r="BI137" s="330" t="str">
        <f>BI136</f>
        <v>KH</v>
      </c>
      <c r="BJ137" s="187">
        <v>180</v>
      </c>
      <c r="BK137" s="197">
        <f t="shared" ref="BK137:BN137" si="126">BK136</f>
        <v>1</v>
      </c>
      <c r="BL137" s="197">
        <f t="shared" si="126"/>
        <v>2</v>
      </c>
      <c r="BM137" s="197">
        <f t="shared" si="126"/>
        <v>3</v>
      </c>
      <c r="BN137" s="197">
        <f t="shared" si="126"/>
        <v>4</v>
      </c>
      <c r="BO137" s="197"/>
      <c r="BP137" s="197"/>
      <c r="BQ137" s="197"/>
      <c r="BR137" s="187">
        <f>BR136+20</f>
        <v>128</v>
      </c>
      <c r="BS137" s="187"/>
      <c r="BT137" s="198">
        <f>BT136</f>
        <v>0.85</v>
      </c>
      <c r="BU137" s="198">
        <v>1.4</v>
      </c>
      <c r="BV137" s="199">
        <v>20</v>
      </c>
      <c r="BW137" s="199">
        <v>30</v>
      </c>
      <c r="BX137" s="359">
        <f t="shared" ref="BX137:BX143" si="127">BX136</f>
        <v>0.85</v>
      </c>
      <c r="BY137" s="187"/>
      <c r="BZ137" s="188"/>
      <c r="CA137" s="188"/>
      <c r="CB137" s="188"/>
    </row>
    <row r="138" spans="18:80" ht="15">
      <c r="R138" s="26"/>
      <c r="S138" s="26"/>
      <c r="T138" s="26"/>
      <c r="U138" s="26"/>
      <c r="V138" s="27"/>
      <c r="W138" s="27"/>
      <c r="X138" s="27"/>
      <c r="Y138" s="27"/>
      <c r="Z138" s="28"/>
      <c r="AA138" s="34"/>
      <c r="AB138" s="34"/>
      <c r="AC138" s="35"/>
      <c r="AD138" s="35"/>
      <c r="AE138" s="35"/>
      <c r="AF138" s="35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30"/>
      <c r="BC138" s="29"/>
      <c r="BD138" s="29"/>
      <c r="BE138" s="29"/>
      <c r="BF138" s="187"/>
      <c r="BG138" s="187"/>
      <c r="BH138" s="223" t="str">
        <f>BI136&amp;BJ138</f>
        <v>KH200</v>
      </c>
      <c r="BI138" s="330" t="str">
        <f t="shared" ref="BI138:BI142" si="128">BI137</f>
        <v>KH</v>
      </c>
      <c r="BJ138" s="187">
        <v>200</v>
      </c>
      <c r="BK138" s="197">
        <f t="shared" ref="BK138:BN138" si="129">BK137</f>
        <v>1</v>
      </c>
      <c r="BL138" s="197">
        <f t="shared" si="129"/>
        <v>2</v>
      </c>
      <c r="BM138" s="197">
        <f t="shared" si="129"/>
        <v>3</v>
      </c>
      <c r="BN138" s="197">
        <f t="shared" si="129"/>
        <v>4</v>
      </c>
      <c r="BO138" s="197"/>
      <c r="BP138" s="197"/>
      <c r="BQ138" s="197"/>
      <c r="BR138" s="187">
        <f t="shared" ref="BR138:BR143" si="130">BR137+20</f>
        <v>148</v>
      </c>
      <c r="BS138" s="187"/>
      <c r="BT138" s="198">
        <f t="shared" ref="BT138:BT143" si="131">BT137</f>
        <v>0.85</v>
      </c>
      <c r="BU138" s="198">
        <v>1.4</v>
      </c>
      <c r="BV138" s="199">
        <v>20</v>
      </c>
      <c r="BW138" s="199">
        <v>30</v>
      </c>
      <c r="BX138" s="359">
        <f t="shared" si="127"/>
        <v>0.85</v>
      </c>
      <c r="BY138" s="187"/>
      <c r="BZ138" s="188"/>
      <c r="CA138" s="188"/>
      <c r="CB138" s="188"/>
    </row>
    <row r="139" spans="18:80" ht="15">
      <c r="R139" s="26"/>
      <c r="S139" s="26"/>
      <c r="T139" s="26"/>
      <c r="U139" s="26"/>
      <c r="V139" s="27"/>
      <c r="W139" s="27"/>
      <c r="X139" s="27"/>
      <c r="Y139" s="27"/>
      <c r="Z139" s="28"/>
      <c r="AA139" s="34"/>
      <c r="AB139" s="34"/>
      <c r="AC139" s="35"/>
      <c r="AD139" s="35"/>
      <c r="AE139" s="35"/>
      <c r="AF139" s="35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30"/>
      <c r="BC139" s="29"/>
      <c r="BD139" s="29"/>
      <c r="BE139" s="29"/>
      <c r="BF139" s="187"/>
      <c r="BG139" s="187"/>
      <c r="BH139" s="223" t="str">
        <f>BI136&amp;BJ139</f>
        <v>KH220</v>
      </c>
      <c r="BI139" s="330" t="str">
        <f t="shared" si="128"/>
        <v>KH</v>
      </c>
      <c r="BJ139" s="187">
        <v>220</v>
      </c>
      <c r="BK139" s="197">
        <f t="shared" ref="BK139:BN139" si="132">BK138</f>
        <v>1</v>
      </c>
      <c r="BL139" s="197">
        <f t="shared" si="132"/>
        <v>2</v>
      </c>
      <c r="BM139" s="197">
        <f t="shared" si="132"/>
        <v>3</v>
      </c>
      <c r="BN139" s="197">
        <f t="shared" si="132"/>
        <v>4</v>
      </c>
      <c r="BO139" s="197"/>
      <c r="BP139" s="197"/>
      <c r="BQ139" s="197"/>
      <c r="BR139" s="187">
        <f t="shared" si="130"/>
        <v>168</v>
      </c>
      <c r="BS139" s="187"/>
      <c r="BT139" s="198">
        <f t="shared" si="131"/>
        <v>0.85</v>
      </c>
      <c r="BU139" s="198">
        <v>1.4</v>
      </c>
      <c r="BV139" s="199">
        <v>20</v>
      </c>
      <c r="BW139" s="199">
        <v>30</v>
      </c>
      <c r="BX139" s="359">
        <f t="shared" si="127"/>
        <v>0.85</v>
      </c>
      <c r="BY139" s="187"/>
      <c r="BZ139" s="188"/>
      <c r="CA139" s="188"/>
      <c r="CB139" s="188"/>
    </row>
    <row r="140" spans="18:80" ht="15">
      <c r="R140" s="26"/>
      <c r="S140" s="26"/>
      <c r="T140" s="26"/>
      <c r="U140" s="26"/>
      <c r="V140" s="27"/>
      <c r="W140" s="27"/>
      <c r="X140" s="27"/>
      <c r="Y140" s="27"/>
      <c r="Z140" s="28"/>
      <c r="AA140" s="34"/>
      <c r="AB140" s="34"/>
      <c r="AC140" s="35"/>
      <c r="AD140" s="35"/>
      <c r="AE140" s="35"/>
      <c r="AF140" s="35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30"/>
      <c r="BC140" s="29"/>
      <c r="BD140" s="29"/>
      <c r="BE140" s="29"/>
      <c r="BF140" s="187"/>
      <c r="BG140" s="187"/>
      <c r="BH140" s="223" t="str">
        <f>BI136&amp;BJ140</f>
        <v>KH240</v>
      </c>
      <c r="BI140" s="330" t="str">
        <f t="shared" si="128"/>
        <v>KH</v>
      </c>
      <c r="BJ140" s="187">
        <v>240</v>
      </c>
      <c r="BK140" s="197">
        <f t="shared" ref="BK140:BN140" si="133">BK139</f>
        <v>1</v>
      </c>
      <c r="BL140" s="197">
        <f t="shared" si="133"/>
        <v>2</v>
      </c>
      <c r="BM140" s="197">
        <f t="shared" si="133"/>
        <v>3</v>
      </c>
      <c r="BN140" s="197">
        <f t="shared" si="133"/>
        <v>4</v>
      </c>
      <c r="BO140" s="197"/>
      <c r="BP140" s="197"/>
      <c r="BQ140" s="197"/>
      <c r="BR140" s="187">
        <f t="shared" si="130"/>
        <v>188</v>
      </c>
      <c r="BS140" s="187"/>
      <c r="BT140" s="198">
        <f t="shared" si="131"/>
        <v>0.85</v>
      </c>
      <c r="BU140" s="198">
        <v>1.4</v>
      </c>
      <c r="BV140" s="199">
        <v>20</v>
      </c>
      <c r="BW140" s="199">
        <v>30</v>
      </c>
      <c r="BX140" s="359">
        <f t="shared" si="127"/>
        <v>0.85</v>
      </c>
      <c r="BY140" s="187"/>
      <c r="BZ140" s="188"/>
      <c r="CA140" s="188"/>
      <c r="CB140" s="188"/>
    </row>
    <row r="141" spans="18:80" ht="15">
      <c r="R141" s="26"/>
      <c r="S141" s="26"/>
      <c r="T141" s="26"/>
      <c r="U141" s="26"/>
      <c r="V141" s="27"/>
      <c r="W141" s="27"/>
      <c r="X141" s="27"/>
      <c r="Y141" s="27"/>
      <c r="Z141" s="28"/>
      <c r="AA141" s="34"/>
      <c r="AB141" s="34"/>
      <c r="AC141" s="35"/>
      <c r="AD141" s="35"/>
      <c r="AE141" s="35"/>
      <c r="AF141" s="35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30"/>
      <c r="BC141" s="29"/>
      <c r="BD141" s="29"/>
      <c r="BE141" s="29"/>
      <c r="BF141" s="187"/>
      <c r="BG141" s="187"/>
      <c r="BH141" s="223" t="str">
        <f>BI136&amp;BJ141</f>
        <v>KH260</v>
      </c>
      <c r="BI141" s="330" t="str">
        <f t="shared" si="128"/>
        <v>KH</v>
      </c>
      <c r="BJ141" s="187">
        <v>260</v>
      </c>
      <c r="BK141" s="197">
        <f t="shared" ref="BK141:BN141" si="134">BK140</f>
        <v>1</v>
      </c>
      <c r="BL141" s="197">
        <f t="shared" si="134"/>
        <v>2</v>
      </c>
      <c r="BM141" s="197">
        <f t="shared" si="134"/>
        <v>3</v>
      </c>
      <c r="BN141" s="197">
        <f t="shared" si="134"/>
        <v>4</v>
      </c>
      <c r="BO141" s="197"/>
      <c r="BP141" s="197"/>
      <c r="BQ141" s="197"/>
      <c r="BR141" s="187">
        <f t="shared" si="130"/>
        <v>208</v>
      </c>
      <c r="BS141" s="187"/>
      <c r="BT141" s="198">
        <f t="shared" si="131"/>
        <v>0.85</v>
      </c>
      <c r="BU141" s="198">
        <v>1.4</v>
      </c>
      <c r="BV141" s="199">
        <v>20</v>
      </c>
      <c r="BW141" s="199">
        <v>30</v>
      </c>
      <c r="BX141" s="359">
        <f t="shared" si="127"/>
        <v>0.85</v>
      </c>
      <c r="BY141" s="187"/>
      <c r="BZ141" s="188"/>
      <c r="CA141" s="188"/>
      <c r="CB141" s="188"/>
    </row>
    <row r="142" spans="18:80" ht="15">
      <c r="R142" s="26"/>
      <c r="S142" s="26"/>
      <c r="T142" s="26"/>
      <c r="U142" s="26"/>
      <c r="V142" s="27"/>
      <c r="W142" s="27"/>
      <c r="X142" s="27"/>
      <c r="Y142" s="27"/>
      <c r="Z142" s="28"/>
      <c r="AA142" s="34"/>
      <c r="AB142" s="34"/>
      <c r="AC142" s="35"/>
      <c r="AD142" s="35"/>
      <c r="AE142" s="35"/>
      <c r="AF142" s="35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30"/>
      <c r="BC142" s="29"/>
      <c r="BD142" s="29"/>
      <c r="BE142" s="29"/>
      <c r="BF142" s="187"/>
      <c r="BG142" s="187"/>
      <c r="BH142" s="223" t="str">
        <f>BI136&amp;BJ142</f>
        <v>KH280</v>
      </c>
      <c r="BI142" s="330" t="str">
        <f t="shared" si="128"/>
        <v>KH</v>
      </c>
      <c r="BJ142" s="187">
        <v>280</v>
      </c>
      <c r="BK142" s="197">
        <f t="shared" ref="BK142:BN142" si="135">BK141</f>
        <v>1</v>
      </c>
      <c r="BL142" s="197">
        <f t="shared" si="135"/>
        <v>2</v>
      </c>
      <c r="BM142" s="197">
        <f t="shared" si="135"/>
        <v>3</v>
      </c>
      <c r="BN142" s="197">
        <f t="shared" si="135"/>
        <v>4</v>
      </c>
      <c r="BO142" s="197"/>
      <c r="BP142" s="197"/>
      <c r="BQ142" s="197"/>
      <c r="BR142" s="187">
        <f t="shared" si="130"/>
        <v>228</v>
      </c>
      <c r="BS142" s="187"/>
      <c r="BT142" s="198">
        <f t="shared" si="131"/>
        <v>0.85</v>
      </c>
      <c r="BU142" s="198">
        <v>1.4</v>
      </c>
      <c r="BV142" s="199">
        <v>20</v>
      </c>
      <c r="BW142" s="199">
        <v>30</v>
      </c>
      <c r="BX142" s="359">
        <f t="shared" si="127"/>
        <v>0.85</v>
      </c>
      <c r="BY142" s="187"/>
      <c r="BZ142" s="188"/>
      <c r="CA142" s="188"/>
      <c r="CB142" s="188"/>
    </row>
    <row r="143" spans="18:80" ht="15">
      <c r="R143" s="26"/>
      <c r="S143" s="26"/>
      <c r="T143" s="26"/>
      <c r="U143" s="26"/>
      <c r="V143" s="27"/>
      <c r="W143" s="27"/>
      <c r="X143" s="27"/>
      <c r="Y143" s="27"/>
      <c r="Z143" s="28"/>
      <c r="AA143" s="34"/>
      <c r="AB143" s="34"/>
      <c r="AC143" s="35"/>
      <c r="AD143" s="35"/>
      <c r="AE143" s="35"/>
      <c r="AF143" s="35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30"/>
      <c r="BC143" s="29"/>
      <c r="BD143" s="29"/>
      <c r="BE143" s="29"/>
      <c r="BF143" s="187"/>
      <c r="BG143" s="187"/>
      <c r="BH143" s="223" t="str">
        <f>BI136&amp;BJ143</f>
        <v>KH300</v>
      </c>
      <c r="BI143" s="187" t="s">
        <v>77</v>
      </c>
      <c r="BJ143" s="187">
        <v>300</v>
      </c>
      <c r="BK143" s="197">
        <f t="shared" si="105"/>
        <v>1</v>
      </c>
      <c r="BL143" s="197"/>
      <c r="BM143" s="197"/>
      <c r="BN143" s="197"/>
      <c r="BO143" s="197"/>
      <c r="BP143" s="197"/>
      <c r="BQ143" s="197"/>
      <c r="BR143" s="187">
        <f t="shared" si="130"/>
        <v>248</v>
      </c>
      <c r="BS143" s="187"/>
      <c r="BT143" s="198">
        <f t="shared" si="131"/>
        <v>0.85</v>
      </c>
      <c r="BU143" s="198">
        <v>1.4</v>
      </c>
      <c r="BV143" s="199">
        <v>20</v>
      </c>
      <c r="BW143" s="199">
        <v>30</v>
      </c>
      <c r="BX143" s="359">
        <f t="shared" si="127"/>
        <v>0.85</v>
      </c>
      <c r="BY143" s="187"/>
      <c r="BZ143" s="188"/>
      <c r="CA143" s="188"/>
      <c r="CB143" s="188"/>
    </row>
    <row r="144" spans="18:80" ht="15">
      <c r="R144" s="26"/>
      <c r="S144" s="26"/>
      <c r="T144" s="26"/>
      <c r="U144" s="26"/>
      <c r="V144" s="27"/>
      <c r="W144" s="27"/>
      <c r="X144" s="27"/>
      <c r="Y144" s="27"/>
      <c r="Z144" s="28"/>
      <c r="AA144" s="34"/>
      <c r="AB144" s="34"/>
      <c r="AC144" s="35"/>
      <c r="AD144" s="35"/>
      <c r="AE144" s="35"/>
      <c r="AF144" s="35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30"/>
      <c r="BC144" s="29"/>
      <c r="BD144" s="29"/>
      <c r="BE144" s="29"/>
      <c r="BF144" s="193"/>
      <c r="BG144" s="193"/>
      <c r="BH144" s="222" t="str">
        <f>BI144&amp;BJ144</f>
        <v>MP160</v>
      </c>
      <c r="BI144" s="193" t="s">
        <v>78</v>
      </c>
      <c r="BJ144" s="193">
        <v>160</v>
      </c>
      <c r="BK144" s="194">
        <v>1</v>
      </c>
      <c r="BL144" s="194"/>
      <c r="BM144" s="194"/>
      <c r="BN144" s="194"/>
      <c r="BO144" s="194"/>
      <c r="BP144" s="194"/>
      <c r="BQ144" s="194"/>
      <c r="BR144" s="193">
        <v>109</v>
      </c>
      <c r="BS144" s="193"/>
      <c r="BT144" s="195">
        <v>0.2</v>
      </c>
      <c r="BU144" s="195">
        <v>0.5</v>
      </c>
      <c r="BV144" s="199">
        <f>BV127</f>
        <v>20</v>
      </c>
      <c r="BW144" s="199">
        <f>BW127</f>
        <v>30</v>
      </c>
      <c r="BX144" s="357">
        <v>0.3</v>
      </c>
      <c r="BY144" s="187"/>
      <c r="BZ144" s="188"/>
      <c r="CA144" s="188"/>
      <c r="CB144" s="188"/>
    </row>
    <row r="145" spans="18:80" ht="15">
      <c r="R145" s="26"/>
      <c r="S145" s="26"/>
      <c r="T145" s="26"/>
      <c r="U145" s="26"/>
      <c r="V145" s="27"/>
      <c r="W145" s="27"/>
      <c r="X145" s="27"/>
      <c r="Y145" s="27"/>
      <c r="Z145" s="28"/>
      <c r="AA145" s="34"/>
      <c r="AB145" s="34"/>
      <c r="AC145" s="35"/>
      <c r="AD145" s="35"/>
      <c r="AE145" s="35"/>
      <c r="AF145" s="35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30"/>
      <c r="BC145" s="29"/>
      <c r="BD145" s="29"/>
      <c r="BE145" s="29"/>
      <c r="BF145" s="187"/>
      <c r="BG145" s="187"/>
      <c r="BH145" s="223" t="str">
        <f>BI144&amp;BJ145</f>
        <v>MP180</v>
      </c>
      <c r="BI145" s="330" t="str">
        <f>BI144</f>
        <v>MP</v>
      </c>
      <c r="BJ145" s="187">
        <v>180</v>
      </c>
      <c r="BK145" s="200">
        <f t="shared" si="105"/>
        <v>1</v>
      </c>
      <c r="BL145" s="200"/>
      <c r="BM145" s="200"/>
      <c r="BN145" s="200"/>
      <c r="BO145" s="200"/>
      <c r="BP145" s="200"/>
      <c r="BQ145" s="200"/>
      <c r="BR145" s="187">
        <f t="shared" ref="BR145:BR150" si="136">BR144+20</f>
        <v>129</v>
      </c>
      <c r="BS145" s="187"/>
      <c r="BT145" s="198">
        <f t="shared" ref="BT145:BU148" si="137">BT144</f>
        <v>0.2</v>
      </c>
      <c r="BU145" s="198">
        <f t="shared" si="137"/>
        <v>0.5</v>
      </c>
      <c r="BV145" s="199">
        <f t="shared" ref="BV145:BW165" si="138">BV144</f>
        <v>20</v>
      </c>
      <c r="BW145" s="199">
        <f t="shared" si="138"/>
        <v>30</v>
      </c>
      <c r="BX145" s="351">
        <f>BX144</f>
        <v>0.3</v>
      </c>
      <c r="BY145" s="187"/>
      <c r="BZ145" s="188"/>
      <c r="CA145" s="188"/>
      <c r="CB145" s="188"/>
    </row>
    <row r="146" spans="18:80" ht="15">
      <c r="R146" s="26"/>
      <c r="S146" s="26"/>
      <c r="T146" s="26"/>
      <c r="U146" s="26"/>
      <c r="V146" s="27"/>
      <c r="W146" s="27"/>
      <c r="X146" s="27"/>
      <c r="Y146" s="27"/>
      <c r="Z146" s="28"/>
      <c r="AA146" s="34"/>
      <c r="AB146" s="34"/>
      <c r="AC146" s="35"/>
      <c r="AD146" s="35"/>
      <c r="AE146" s="35"/>
      <c r="AF146" s="35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30"/>
      <c r="BC146" s="29"/>
      <c r="BD146" s="29"/>
      <c r="BE146" s="29"/>
      <c r="BF146" s="187"/>
      <c r="BG146" s="187"/>
      <c r="BH146" s="223" t="str">
        <f>BI144&amp;BJ146</f>
        <v>MP200</v>
      </c>
      <c r="BI146" s="330" t="str">
        <f t="shared" ref="BI146:BI150" si="139">BI145</f>
        <v>MP</v>
      </c>
      <c r="BJ146" s="187">
        <v>200</v>
      </c>
      <c r="BK146" s="200">
        <f t="shared" si="105"/>
        <v>1</v>
      </c>
      <c r="BL146" s="200"/>
      <c r="BM146" s="200"/>
      <c r="BN146" s="200"/>
      <c r="BO146" s="200"/>
      <c r="BP146" s="200"/>
      <c r="BQ146" s="200"/>
      <c r="BR146" s="187">
        <f t="shared" si="136"/>
        <v>149</v>
      </c>
      <c r="BS146" s="187"/>
      <c r="BT146" s="198">
        <f t="shared" si="137"/>
        <v>0.2</v>
      </c>
      <c r="BU146" s="198">
        <f t="shared" si="137"/>
        <v>0.5</v>
      </c>
      <c r="BV146" s="199">
        <f t="shared" si="138"/>
        <v>20</v>
      </c>
      <c r="BW146" s="199">
        <f t="shared" si="138"/>
        <v>30</v>
      </c>
      <c r="BX146" s="351">
        <f t="shared" ref="BX146:BX150" si="140">BX145</f>
        <v>0.3</v>
      </c>
      <c r="BY146" s="187"/>
      <c r="BZ146" s="188"/>
      <c r="CA146" s="188"/>
      <c r="CB146" s="188"/>
    </row>
    <row r="147" spans="18:80" ht="15">
      <c r="R147" s="26"/>
      <c r="S147" s="26"/>
      <c r="T147" s="26"/>
      <c r="U147" s="26"/>
      <c r="V147" s="27"/>
      <c r="W147" s="27"/>
      <c r="X147" s="27"/>
      <c r="Y147" s="27"/>
      <c r="Z147" s="28"/>
      <c r="AA147" s="34"/>
      <c r="AB147" s="34"/>
      <c r="AC147" s="35"/>
      <c r="AD147" s="35"/>
      <c r="AE147" s="35"/>
      <c r="AF147" s="35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30"/>
      <c r="BC147" s="29"/>
      <c r="BD147" s="29"/>
      <c r="BE147" s="29"/>
      <c r="BF147" s="187"/>
      <c r="BG147" s="187"/>
      <c r="BH147" s="223" t="str">
        <f>BI144&amp;BJ147</f>
        <v>MP220</v>
      </c>
      <c r="BI147" s="330" t="str">
        <f t="shared" si="139"/>
        <v>MP</v>
      </c>
      <c r="BJ147" s="187">
        <v>220</v>
      </c>
      <c r="BK147" s="200">
        <f t="shared" si="105"/>
        <v>1</v>
      </c>
      <c r="BL147" s="200"/>
      <c r="BM147" s="200"/>
      <c r="BN147" s="200"/>
      <c r="BO147" s="200"/>
      <c r="BP147" s="200"/>
      <c r="BQ147" s="200"/>
      <c r="BR147" s="187">
        <f t="shared" si="136"/>
        <v>169</v>
      </c>
      <c r="BS147" s="187"/>
      <c r="BT147" s="198">
        <f t="shared" si="137"/>
        <v>0.2</v>
      </c>
      <c r="BU147" s="198">
        <f t="shared" si="137"/>
        <v>0.5</v>
      </c>
      <c r="BV147" s="199">
        <f t="shared" si="138"/>
        <v>20</v>
      </c>
      <c r="BW147" s="199">
        <f t="shared" si="138"/>
        <v>30</v>
      </c>
      <c r="BX147" s="351">
        <f t="shared" si="140"/>
        <v>0.3</v>
      </c>
      <c r="BY147" s="187"/>
      <c r="BZ147" s="188"/>
      <c r="CA147" s="188"/>
      <c r="CB147" s="188"/>
    </row>
    <row r="148" spans="18:80" ht="15">
      <c r="R148" s="26"/>
      <c r="S148" s="26"/>
      <c r="T148" s="26"/>
      <c r="U148" s="26"/>
      <c r="V148" s="27"/>
      <c r="W148" s="27"/>
      <c r="X148" s="27"/>
      <c r="Y148" s="27"/>
      <c r="Z148" s="28"/>
      <c r="AA148" s="34"/>
      <c r="AB148" s="34"/>
      <c r="AC148" s="35"/>
      <c r="AD148" s="35"/>
      <c r="AE148" s="35"/>
      <c r="AF148" s="35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30"/>
      <c r="BC148" s="29"/>
      <c r="BD148" s="29"/>
      <c r="BE148" s="29"/>
      <c r="BF148" s="187"/>
      <c r="BG148" s="187"/>
      <c r="BH148" s="223" t="str">
        <f>BI144&amp;BJ148</f>
        <v>MP240</v>
      </c>
      <c r="BI148" s="330" t="str">
        <f t="shared" si="139"/>
        <v>MP</v>
      </c>
      <c r="BJ148" s="187">
        <v>240</v>
      </c>
      <c r="BK148" s="200">
        <f t="shared" si="105"/>
        <v>1</v>
      </c>
      <c r="BL148" s="200"/>
      <c r="BM148" s="200"/>
      <c r="BN148" s="200"/>
      <c r="BO148" s="200"/>
      <c r="BP148" s="200"/>
      <c r="BQ148" s="200"/>
      <c r="BR148" s="187">
        <f t="shared" si="136"/>
        <v>189</v>
      </c>
      <c r="BS148" s="187"/>
      <c r="BT148" s="198">
        <f t="shared" si="137"/>
        <v>0.2</v>
      </c>
      <c r="BU148" s="198">
        <f t="shared" si="137"/>
        <v>0.5</v>
      </c>
      <c r="BV148" s="199">
        <f t="shared" si="138"/>
        <v>20</v>
      </c>
      <c r="BW148" s="199">
        <f t="shared" si="138"/>
        <v>30</v>
      </c>
      <c r="BX148" s="351">
        <f t="shared" si="140"/>
        <v>0.3</v>
      </c>
      <c r="BY148" s="187"/>
      <c r="BZ148" s="188"/>
      <c r="CA148" s="188"/>
      <c r="CB148" s="188"/>
    </row>
    <row r="149" spans="18:80" ht="15">
      <c r="R149" s="26"/>
      <c r="S149" s="26"/>
      <c r="T149" s="26"/>
      <c r="U149" s="26"/>
      <c r="V149" s="27"/>
      <c r="W149" s="27"/>
      <c r="X149" s="27"/>
      <c r="Y149" s="27"/>
      <c r="Z149" s="28"/>
      <c r="AA149" s="34"/>
      <c r="AB149" s="34"/>
      <c r="AC149" s="35"/>
      <c r="AD149" s="35"/>
      <c r="AE149" s="35"/>
      <c r="AF149" s="35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30"/>
      <c r="BC149" s="29"/>
      <c r="BD149" s="29"/>
      <c r="BE149" s="29"/>
      <c r="BF149" s="187"/>
      <c r="BG149" s="187"/>
      <c r="BH149" s="223" t="str">
        <f>BI144&amp;BJ149</f>
        <v>MP260</v>
      </c>
      <c r="BI149" s="330" t="str">
        <f t="shared" si="139"/>
        <v>MP</v>
      </c>
      <c r="BJ149" s="187">
        <v>260</v>
      </c>
      <c r="BK149" s="200">
        <f t="shared" si="105"/>
        <v>1</v>
      </c>
      <c r="BL149" s="200"/>
      <c r="BM149" s="200"/>
      <c r="BN149" s="200"/>
      <c r="BO149" s="200"/>
      <c r="BP149" s="200"/>
      <c r="BQ149" s="200"/>
      <c r="BR149" s="187">
        <f t="shared" si="136"/>
        <v>209</v>
      </c>
      <c r="BS149" s="187"/>
      <c r="BT149" s="198">
        <f>BT147</f>
        <v>0.2</v>
      </c>
      <c r="BU149" s="198">
        <f>BU148</f>
        <v>0.5</v>
      </c>
      <c r="BV149" s="199">
        <f t="shared" ref="BV149" si="141">BV148</f>
        <v>20</v>
      </c>
      <c r="BW149" s="199">
        <f>BW147</f>
        <v>30</v>
      </c>
      <c r="BX149" s="351">
        <f t="shared" si="140"/>
        <v>0.3</v>
      </c>
      <c r="BY149" s="187"/>
      <c r="BZ149" s="188"/>
      <c r="CA149" s="188"/>
      <c r="CB149" s="188"/>
    </row>
    <row r="150" spans="18:80" ht="15">
      <c r="R150" s="26"/>
      <c r="S150" s="26"/>
      <c r="T150" s="26"/>
      <c r="U150" s="26"/>
      <c r="V150" s="27"/>
      <c r="W150" s="27"/>
      <c r="X150" s="27"/>
      <c r="Y150" s="27"/>
      <c r="Z150" s="28"/>
      <c r="AA150" s="34"/>
      <c r="AB150" s="34"/>
      <c r="AC150" s="35"/>
      <c r="AD150" s="35"/>
      <c r="AE150" s="35"/>
      <c r="AF150" s="35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30"/>
      <c r="BC150" s="29"/>
      <c r="BD150" s="29"/>
      <c r="BE150" s="29"/>
      <c r="BF150" s="187"/>
      <c r="BG150" s="187"/>
      <c r="BH150" s="223" t="str">
        <f>BI144&amp;BJ150</f>
        <v>MP280</v>
      </c>
      <c r="BI150" s="330" t="str">
        <f t="shared" si="139"/>
        <v>MP</v>
      </c>
      <c r="BJ150" s="187">
        <v>280</v>
      </c>
      <c r="BK150" s="200">
        <f t="shared" si="105"/>
        <v>1</v>
      </c>
      <c r="BL150" s="200"/>
      <c r="BM150" s="200"/>
      <c r="BN150" s="200"/>
      <c r="BO150" s="200"/>
      <c r="BP150" s="200"/>
      <c r="BQ150" s="200"/>
      <c r="BR150" s="187">
        <f t="shared" si="136"/>
        <v>229</v>
      </c>
      <c r="BS150" s="187"/>
      <c r="BT150" s="198">
        <f>BT148</f>
        <v>0.2</v>
      </c>
      <c r="BU150" s="198">
        <f>BU149</f>
        <v>0.5</v>
      </c>
      <c r="BV150" s="199">
        <f t="shared" ref="BV150" si="142">BV149</f>
        <v>20</v>
      </c>
      <c r="BW150" s="199">
        <f>BW148</f>
        <v>30</v>
      </c>
      <c r="BX150" s="351">
        <f t="shared" si="140"/>
        <v>0.3</v>
      </c>
      <c r="BY150" s="187"/>
      <c r="BZ150" s="188"/>
      <c r="CA150" s="188"/>
      <c r="CB150" s="188"/>
    </row>
    <row r="151" spans="18:80" ht="15">
      <c r="R151" s="26"/>
      <c r="S151" s="26"/>
      <c r="T151" s="26"/>
      <c r="U151" s="26"/>
      <c r="V151" s="27"/>
      <c r="W151" s="27"/>
      <c r="X151" s="27"/>
      <c r="Y151" s="27"/>
      <c r="Z151" s="28"/>
      <c r="AA151" s="34"/>
      <c r="AB151" s="34"/>
      <c r="AC151" s="35"/>
      <c r="AD151" s="35"/>
      <c r="AE151" s="35"/>
      <c r="AF151" s="35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30"/>
      <c r="BC151" s="29"/>
      <c r="BD151" s="29"/>
      <c r="BE151" s="29"/>
      <c r="BF151" s="193"/>
      <c r="BG151" s="193"/>
      <c r="BH151" s="222" t="str">
        <f>BI151&amp;BJ151</f>
        <v>MC160</v>
      </c>
      <c r="BI151" s="193" t="s">
        <v>79</v>
      </c>
      <c r="BJ151" s="193">
        <v>160</v>
      </c>
      <c r="BK151" s="194">
        <v>1</v>
      </c>
      <c r="BL151" s="194">
        <v>2</v>
      </c>
      <c r="BM151" s="194"/>
      <c r="BN151" s="194"/>
      <c r="BO151" s="194"/>
      <c r="BP151" s="194"/>
      <c r="BQ151" s="194"/>
      <c r="BR151" s="193">
        <v>109</v>
      </c>
      <c r="BS151" s="193"/>
      <c r="BT151" s="195">
        <v>0.4</v>
      </c>
      <c r="BU151" s="195">
        <v>1</v>
      </c>
      <c r="BV151" s="199">
        <f t="shared" ref="BT151:BW153" si="143">BV150</f>
        <v>20</v>
      </c>
      <c r="BW151" s="199">
        <f t="shared" si="143"/>
        <v>30</v>
      </c>
      <c r="BX151" s="358">
        <v>0.55000000000000004</v>
      </c>
      <c r="BY151" s="187"/>
      <c r="BZ151" s="188"/>
      <c r="CA151" s="188"/>
      <c r="CB151" s="188"/>
    </row>
    <row r="152" spans="18:80" ht="15">
      <c r="R152" s="26"/>
      <c r="S152" s="26"/>
      <c r="T152" s="26"/>
      <c r="U152" s="26"/>
      <c r="V152" s="27"/>
      <c r="W152" s="27"/>
      <c r="X152" s="27"/>
      <c r="Y152" s="27"/>
      <c r="Z152" s="28"/>
      <c r="AA152" s="34"/>
      <c r="AB152" s="34"/>
      <c r="AC152" s="35"/>
      <c r="AD152" s="35"/>
      <c r="AE152" s="35"/>
      <c r="AF152" s="35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30"/>
      <c r="BC152" s="29"/>
      <c r="BD152" s="29"/>
      <c r="BE152" s="29"/>
      <c r="BF152" s="187"/>
      <c r="BG152" s="187"/>
      <c r="BH152" s="223" t="str">
        <f>BI151&amp;BJ152</f>
        <v>MC180</v>
      </c>
      <c r="BI152" s="330" t="str">
        <f>BI151</f>
        <v>MC</v>
      </c>
      <c r="BJ152" s="187">
        <v>180</v>
      </c>
      <c r="BK152" s="200">
        <f t="shared" ref="BK152:BL152" si="144">BK151</f>
        <v>1</v>
      </c>
      <c r="BL152" s="200">
        <f t="shared" si="144"/>
        <v>2</v>
      </c>
      <c r="BM152" s="200"/>
      <c r="BN152" s="200"/>
      <c r="BO152" s="200"/>
      <c r="BP152" s="200"/>
      <c r="BQ152" s="200"/>
      <c r="BR152" s="187">
        <f t="shared" ref="BR152:BR157" si="145">BR151+20</f>
        <v>129</v>
      </c>
      <c r="BS152" s="187"/>
      <c r="BT152" s="198">
        <f t="shared" ref="BT152:BU152" si="146">BT151</f>
        <v>0.4</v>
      </c>
      <c r="BU152" s="198">
        <f t="shared" si="146"/>
        <v>1</v>
      </c>
      <c r="BV152" s="199">
        <f t="shared" si="143"/>
        <v>20</v>
      </c>
      <c r="BW152" s="199">
        <f t="shared" si="143"/>
        <v>30</v>
      </c>
      <c r="BX152" s="359">
        <f>BX151</f>
        <v>0.55000000000000004</v>
      </c>
      <c r="BY152" s="187"/>
      <c r="BZ152" s="188"/>
      <c r="CA152" s="188"/>
      <c r="CB152" s="188"/>
    </row>
    <row r="153" spans="18:80" ht="15">
      <c r="R153" s="26"/>
      <c r="S153" s="26"/>
      <c r="T153" s="26"/>
      <c r="U153" s="26"/>
      <c r="V153" s="27"/>
      <c r="W153" s="27"/>
      <c r="X153" s="27"/>
      <c r="Y153" s="27"/>
      <c r="Z153" s="28"/>
      <c r="AA153" s="34"/>
      <c r="AB153" s="34"/>
      <c r="AC153" s="35"/>
      <c r="AD153" s="35"/>
      <c r="AE153" s="35"/>
      <c r="AF153" s="35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30"/>
      <c r="BC153" s="29"/>
      <c r="BD153" s="29"/>
      <c r="BE153" s="29"/>
      <c r="BF153" s="187"/>
      <c r="BG153" s="187"/>
      <c r="BH153" s="223" t="str">
        <f>BI151&amp;BJ153</f>
        <v>MC200</v>
      </c>
      <c r="BI153" s="330" t="str">
        <f t="shared" ref="BI153:BI157" si="147">BI152</f>
        <v>MC</v>
      </c>
      <c r="BJ153" s="187">
        <v>200</v>
      </c>
      <c r="BK153" s="200">
        <f t="shared" ref="BK153:BL153" si="148">BK152</f>
        <v>1</v>
      </c>
      <c r="BL153" s="200">
        <f t="shared" si="148"/>
        <v>2</v>
      </c>
      <c r="BM153" s="200"/>
      <c r="BN153" s="200"/>
      <c r="BO153" s="200"/>
      <c r="BP153" s="200"/>
      <c r="BQ153" s="200"/>
      <c r="BR153" s="187">
        <f t="shared" si="145"/>
        <v>149</v>
      </c>
      <c r="BS153" s="187"/>
      <c r="BT153" s="198">
        <f t="shared" si="143"/>
        <v>0.4</v>
      </c>
      <c r="BU153" s="198">
        <f t="shared" si="143"/>
        <v>1</v>
      </c>
      <c r="BV153" s="199">
        <f t="shared" si="143"/>
        <v>20</v>
      </c>
      <c r="BW153" s="199">
        <f t="shared" si="143"/>
        <v>30</v>
      </c>
      <c r="BX153" s="359">
        <f t="shared" ref="BX153:BX157" si="149">BX152</f>
        <v>0.55000000000000004</v>
      </c>
      <c r="BY153" s="187"/>
      <c r="BZ153" s="188"/>
      <c r="CA153" s="188"/>
      <c r="CB153" s="188"/>
    </row>
    <row r="154" spans="18:80" ht="15">
      <c r="R154" s="26"/>
      <c r="S154" s="26"/>
      <c r="T154" s="26"/>
      <c r="U154" s="26"/>
      <c r="V154" s="27"/>
      <c r="W154" s="27"/>
      <c r="X154" s="27"/>
      <c r="Y154" s="27"/>
      <c r="Z154" s="28"/>
      <c r="AA154" s="34"/>
      <c r="AB154" s="34"/>
      <c r="AC154" s="35"/>
      <c r="AD154" s="35"/>
      <c r="AE154" s="35"/>
      <c r="AF154" s="35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30"/>
      <c r="BC154" s="29"/>
      <c r="BD154" s="29"/>
      <c r="BE154" s="29"/>
      <c r="BF154" s="187"/>
      <c r="BG154" s="187"/>
      <c r="BH154" s="223" t="str">
        <f>BI151&amp;BJ154</f>
        <v>MC220</v>
      </c>
      <c r="BI154" s="330" t="str">
        <f t="shared" si="147"/>
        <v>MC</v>
      </c>
      <c r="BJ154" s="187">
        <v>220</v>
      </c>
      <c r="BK154" s="200">
        <f t="shared" ref="BK154:BL154" si="150">BK153</f>
        <v>1</v>
      </c>
      <c r="BL154" s="200">
        <f t="shared" si="150"/>
        <v>2</v>
      </c>
      <c r="BM154" s="200"/>
      <c r="BN154" s="200"/>
      <c r="BO154" s="200"/>
      <c r="BP154" s="200"/>
      <c r="BQ154" s="200"/>
      <c r="BR154" s="187">
        <f t="shared" si="145"/>
        <v>169</v>
      </c>
      <c r="BS154" s="187"/>
      <c r="BT154" s="198">
        <f t="shared" ref="BT154:BW154" si="151">BT153</f>
        <v>0.4</v>
      </c>
      <c r="BU154" s="198">
        <f t="shared" si="151"/>
        <v>1</v>
      </c>
      <c r="BV154" s="199">
        <f t="shared" si="151"/>
        <v>20</v>
      </c>
      <c r="BW154" s="199">
        <f t="shared" si="151"/>
        <v>30</v>
      </c>
      <c r="BX154" s="359">
        <f t="shared" si="149"/>
        <v>0.55000000000000004</v>
      </c>
      <c r="BY154" s="187"/>
      <c r="BZ154" s="188"/>
      <c r="CA154" s="188"/>
      <c r="CB154" s="188"/>
    </row>
    <row r="155" spans="18:80" ht="15">
      <c r="R155" s="26"/>
      <c r="S155" s="26"/>
      <c r="T155" s="26"/>
      <c r="U155" s="26"/>
      <c r="V155" s="27"/>
      <c r="W155" s="27"/>
      <c r="X155" s="27"/>
      <c r="Y155" s="27"/>
      <c r="Z155" s="28"/>
      <c r="AA155" s="34"/>
      <c r="AB155" s="34"/>
      <c r="AC155" s="35"/>
      <c r="AD155" s="35"/>
      <c r="AE155" s="35"/>
      <c r="AF155" s="35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30"/>
      <c r="BC155" s="29"/>
      <c r="BD155" s="29"/>
      <c r="BE155" s="29"/>
      <c r="BF155" s="187"/>
      <c r="BG155" s="187"/>
      <c r="BH155" s="223" t="str">
        <f>BI151&amp;BJ155</f>
        <v>MC240</v>
      </c>
      <c r="BI155" s="330" t="str">
        <f t="shared" si="147"/>
        <v>MC</v>
      </c>
      <c r="BJ155" s="187">
        <v>240</v>
      </c>
      <c r="BK155" s="200">
        <f t="shared" ref="BK155:BL155" si="152">BK154</f>
        <v>1</v>
      </c>
      <c r="BL155" s="200">
        <f t="shared" si="152"/>
        <v>2</v>
      </c>
      <c r="BM155" s="200"/>
      <c r="BN155" s="200"/>
      <c r="BO155" s="200"/>
      <c r="BP155" s="200"/>
      <c r="BQ155" s="200"/>
      <c r="BR155" s="187">
        <f t="shared" si="145"/>
        <v>189</v>
      </c>
      <c r="BS155" s="187"/>
      <c r="BT155" s="198">
        <f t="shared" ref="BT155:BW155" si="153">BT154</f>
        <v>0.4</v>
      </c>
      <c r="BU155" s="198">
        <f t="shared" si="153"/>
        <v>1</v>
      </c>
      <c r="BV155" s="199">
        <f t="shared" si="153"/>
        <v>20</v>
      </c>
      <c r="BW155" s="199">
        <f t="shared" si="153"/>
        <v>30</v>
      </c>
      <c r="BX155" s="359">
        <f t="shared" si="149"/>
        <v>0.55000000000000004</v>
      </c>
      <c r="BY155" s="187"/>
      <c r="BZ155" s="188"/>
      <c r="CA155" s="188"/>
      <c r="CB155" s="188"/>
    </row>
    <row r="156" spans="18:80" ht="15">
      <c r="R156" s="26"/>
      <c r="S156" s="26"/>
      <c r="T156" s="26"/>
      <c r="U156" s="26"/>
      <c r="V156" s="27"/>
      <c r="W156" s="27"/>
      <c r="X156" s="27"/>
      <c r="Y156" s="27"/>
      <c r="Z156" s="28"/>
      <c r="AA156" s="34"/>
      <c r="AB156" s="34"/>
      <c r="AC156" s="35"/>
      <c r="AD156" s="35"/>
      <c r="AE156" s="35"/>
      <c r="AF156" s="35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30"/>
      <c r="BC156" s="29"/>
      <c r="BD156" s="29"/>
      <c r="BE156" s="29"/>
      <c r="BF156" s="187"/>
      <c r="BG156" s="187"/>
      <c r="BH156" s="223" t="str">
        <f>BI151&amp;BJ156</f>
        <v>MC260</v>
      </c>
      <c r="BI156" s="330" t="str">
        <f t="shared" si="147"/>
        <v>MC</v>
      </c>
      <c r="BJ156" s="187">
        <v>260</v>
      </c>
      <c r="BK156" s="200">
        <f t="shared" ref="BK156:BL156" si="154">BK155</f>
        <v>1</v>
      </c>
      <c r="BL156" s="200">
        <f t="shared" si="154"/>
        <v>2</v>
      </c>
      <c r="BM156" s="200"/>
      <c r="BN156" s="200"/>
      <c r="BO156" s="200"/>
      <c r="BP156" s="200"/>
      <c r="BQ156" s="200"/>
      <c r="BR156" s="187">
        <f t="shared" si="145"/>
        <v>209</v>
      </c>
      <c r="BS156" s="187"/>
      <c r="BT156" s="198">
        <f t="shared" ref="BT156:BW156" si="155">BT155</f>
        <v>0.4</v>
      </c>
      <c r="BU156" s="198">
        <f t="shared" si="155"/>
        <v>1</v>
      </c>
      <c r="BV156" s="199">
        <f t="shared" si="155"/>
        <v>20</v>
      </c>
      <c r="BW156" s="199">
        <f t="shared" si="155"/>
        <v>30</v>
      </c>
      <c r="BX156" s="359">
        <f t="shared" si="149"/>
        <v>0.55000000000000004</v>
      </c>
      <c r="BY156" s="187"/>
      <c r="BZ156" s="188"/>
      <c r="CA156" s="188"/>
      <c r="CB156" s="188"/>
    </row>
    <row r="157" spans="18:80" ht="15">
      <c r="R157" s="26"/>
      <c r="S157" s="26"/>
      <c r="T157" s="26"/>
      <c r="U157" s="26"/>
      <c r="V157" s="27"/>
      <c r="W157" s="27"/>
      <c r="X157" s="27"/>
      <c r="Y157" s="27"/>
      <c r="Z157" s="28"/>
      <c r="AA157" s="34"/>
      <c r="AB157" s="34"/>
      <c r="AC157" s="35"/>
      <c r="AD157" s="35"/>
      <c r="AE157" s="35"/>
      <c r="AF157" s="35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30"/>
      <c r="BC157" s="29"/>
      <c r="BD157" s="29"/>
      <c r="BE157" s="29"/>
      <c r="BF157" s="187"/>
      <c r="BG157" s="187"/>
      <c r="BH157" s="223" t="str">
        <f>BI151&amp;BJ157</f>
        <v>MC280</v>
      </c>
      <c r="BI157" s="330" t="str">
        <f t="shared" si="147"/>
        <v>MC</v>
      </c>
      <c r="BJ157" s="187">
        <v>280</v>
      </c>
      <c r="BK157" s="200">
        <f t="shared" ref="BK157:BL157" si="156">BK156</f>
        <v>1</v>
      </c>
      <c r="BL157" s="200">
        <f t="shared" si="156"/>
        <v>2</v>
      </c>
      <c r="BM157" s="200"/>
      <c r="BN157" s="200"/>
      <c r="BO157" s="200"/>
      <c r="BP157" s="200"/>
      <c r="BQ157" s="200"/>
      <c r="BR157" s="187">
        <f t="shared" si="145"/>
        <v>229</v>
      </c>
      <c r="BS157" s="187"/>
      <c r="BT157" s="198">
        <f t="shared" ref="BT157:BW157" si="157">BT156</f>
        <v>0.4</v>
      </c>
      <c r="BU157" s="198">
        <f t="shared" si="157"/>
        <v>1</v>
      </c>
      <c r="BV157" s="199">
        <f t="shared" si="157"/>
        <v>20</v>
      </c>
      <c r="BW157" s="199">
        <f t="shared" si="157"/>
        <v>30</v>
      </c>
      <c r="BX157" s="359">
        <f t="shared" si="149"/>
        <v>0.55000000000000004</v>
      </c>
      <c r="BY157" s="187"/>
      <c r="BZ157" s="188"/>
      <c r="CA157" s="188"/>
      <c r="CB157" s="188"/>
    </row>
    <row r="158" spans="18:80" ht="15">
      <c r="R158" s="26"/>
      <c r="S158" s="26"/>
      <c r="T158" s="26"/>
      <c r="U158" s="26"/>
      <c r="V158" s="27"/>
      <c r="W158" s="27"/>
      <c r="X158" s="27"/>
      <c r="Y158" s="27"/>
      <c r="Z158" s="28"/>
      <c r="AA158" s="34"/>
      <c r="AB158" s="34"/>
      <c r="AC158" s="35"/>
      <c r="AD158" s="35"/>
      <c r="AE158" s="35"/>
      <c r="AF158" s="35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30"/>
      <c r="BC158" s="29"/>
      <c r="BD158" s="29"/>
      <c r="BE158" s="29"/>
      <c r="BF158" s="193"/>
      <c r="BG158" s="193"/>
      <c r="BH158" s="222" t="str">
        <f>BI158&amp;BJ158</f>
        <v>MD160</v>
      </c>
      <c r="BI158" s="193" t="s">
        <v>80</v>
      </c>
      <c r="BJ158" s="193">
        <v>160</v>
      </c>
      <c r="BK158" s="194"/>
      <c r="BL158" s="194">
        <v>2</v>
      </c>
      <c r="BM158" s="194"/>
      <c r="BN158" s="194"/>
      <c r="BO158" s="194"/>
      <c r="BP158" s="194"/>
      <c r="BQ158" s="194"/>
      <c r="BR158" s="193">
        <v>109</v>
      </c>
      <c r="BS158" s="193"/>
      <c r="BT158" s="195">
        <v>0.5</v>
      </c>
      <c r="BU158" s="195">
        <v>1.4</v>
      </c>
      <c r="BV158" s="199">
        <f t="shared" ref="BT158:BV164" si="158">BV157</f>
        <v>20</v>
      </c>
      <c r="BW158" s="199">
        <f t="shared" si="138"/>
        <v>30</v>
      </c>
      <c r="BX158" s="358">
        <v>0.5</v>
      </c>
      <c r="BY158" s="187"/>
      <c r="BZ158" s="188"/>
      <c r="CA158" s="188"/>
      <c r="CB158" s="188"/>
    </row>
    <row r="159" spans="18:80" ht="15">
      <c r="R159" s="26"/>
      <c r="S159" s="26"/>
      <c r="T159" s="26"/>
      <c r="U159" s="26"/>
      <c r="V159" s="27"/>
      <c r="W159" s="27"/>
      <c r="X159" s="27"/>
      <c r="Y159" s="27"/>
      <c r="Z159" s="28"/>
      <c r="AA159" s="34"/>
      <c r="AB159" s="34"/>
      <c r="AC159" s="35"/>
      <c r="AD159" s="35"/>
      <c r="AE159" s="35"/>
      <c r="AF159" s="35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30"/>
      <c r="BC159" s="29"/>
      <c r="BD159" s="29"/>
      <c r="BE159" s="29"/>
      <c r="BF159" s="187"/>
      <c r="BG159" s="187"/>
      <c r="BH159" s="223" t="str">
        <f>BI158&amp;BJ159</f>
        <v>MD180</v>
      </c>
      <c r="BI159" s="330" t="str">
        <f>BI158</f>
        <v>MD</v>
      </c>
      <c r="BJ159" s="187">
        <v>180</v>
      </c>
      <c r="BK159" s="200"/>
      <c r="BL159" s="200">
        <f t="shared" si="105"/>
        <v>2</v>
      </c>
      <c r="BM159" s="200"/>
      <c r="BN159" s="200"/>
      <c r="BO159" s="200"/>
      <c r="BP159" s="200"/>
      <c r="BQ159" s="200"/>
      <c r="BR159" s="187">
        <f t="shared" ref="BR159:BR164" si="159">BR158+20</f>
        <v>129</v>
      </c>
      <c r="BS159" s="187"/>
      <c r="BT159" s="198">
        <f t="shared" si="158"/>
        <v>0.5</v>
      </c>
      <c r="BU159" s="198">
        <f t="shared" si="158"/>
        <v>1.4</v>
      </c>
      <c r="BV159" s="199">
        <f t="shared" si="158"/>
        <v>20</v>
      </c>
      <c r="BW159" s="199">
        <f t="shared" si="138"/>
        <v>30</v>
      </c>
      <c r="BX159" s="359">
        <f>BX158</f>
        <v>0.5</v>
      </c>
      <c r="BY159" s="187"/>
      <c r="BZ159" s="188"/>
      <c r="CA159" s="188"/>
      <c r="CB159" s="188"/>
    </row>
    <row r="160" spans="18:80" ht="15">
      <c r="R160" s="26"/>
      <c r="S160" s="26"/>
      <c r="T160" s="26"/>
      <c r="U160" s="26"/>
      <c r="V160" s="27"/>
      <c r="W160" s="27"/>
      <c r="X160" s="27"/>
      <c r="Y160" s="27"/>
      <c r="Z160" s="28"/>
      <c r="AA160" s="34"/>
      <c r="AB160" s="34"/>
      <c r="AC160" s="35"/>
      <c r="AD160" s="35"/>
      <c r="AE160" s="35"/>
      <c r="AF160" s="35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30"/>
      <c r="BC160" s="29"/>
      <c r="BD160" s="29"/>
      <c r="BE160" s="29"/>
      <c r="BF160" s="187"/>
      <c r="BG160" s="187"/>
      <c r="BH160" s="223" t="str">
        <f>BI158&amp;BJ160</f>
        <v>MD200</v>
      </c>
      <c r="BI160" s="330" t="str">
        <f t="shared" ref="BI160:BI164" si="160">BI159</f>
        <v>MD</v>
      </c>
      <c r="BJ160" s="187">
        <v>200</v>
      </c>
      <c r="BK160" s="200"/>
      <c r="BL160" s="200">
        <f t="shared" si="105"/>
        <v>2</v>
      </c>
      <c r="BM160" s="200"/>
      <c r="BN160" s="200"/>
      <c r="BO160" s="200"/>
      <c r="BP160" s="200"/>
      <c r="BQ160" s="200"/>
      <c r="BR160" s="187">
        <f t="shared" si="159"/>
        <v>149</v>
      </c>
      <c r="BS160" s="187"/>
      <c r="BT160" s="198">
        <f t="shared" si="158"/>
        <v>0.5</v>
      </c>
      <c r="BU160" s="198">
        <f t="shared" si="158"/>
        <v>1.4</v>
      </c>
      <c r="BV160" s="199">
        <f t="shared" si="138"/>
        <v>20</v>
      </c>
      <c r="BW160" s="199">
        <f t="shared" si="138"/>
        <v>30</v>
      </c>
      <c r="BX160" s="359">
        <f t="shared" ref="BX160:BX164" si="161">BX159</f>
        <v>0.5</v>
      </c>
      <c r="BY160" s="187"/>
      <c r="BZ160" s="188"/>
      <c r="CA160" s="188"/>
      <c r="CB160" s="188"/>
    </row>
    <row r="161" spans="18:80" ht="15">
      <c r="R161" s="26"/>
      <c r="S161" s="26"/>
      <c r="T161" s="26"/>
      <c r="U161" s="26"/>
      <c r="V161" s="27"/>
      <c r="W161" s="27"/>
      <c r="X161" s="27"/>
      <c r="Y161" s="27"/>
      <c r="Z161" s="28"/>
      <c r="AA161" s="34"/>
      <c r="AB161" s="34"/>
      <c r="AC161" s="35"/>
      <c r="AD161" s="35"/>
      <c r="AE161" s="35"/>
      <c r="AF161" s="35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30"/>
      <c r="BC161" s="29"/>
      <c r="BD161" s="29"/>
      <c r="BE161" s="29"/>
      <c r="BF161" s="187"/>
      <c r="BG161" s="187"/>
      <c r="BH161" s="223" t="str">
        <f>BI158&amp;BJ161</f>
        <v>MD220</v>
      </c>
      <c r="BI161" s="330" t="str">
        <f t="shared" si="160"/>
        <v>MD</v>
      </c>
      <c r="BJ161" s="187">
        <v>220</v>
      </c>
      <c r="BK161" s="200"/>
      <c r="BL161" s="200">
        <f t="shared" si="105"/>
        <v>2</v>
      </c>
      <c r="BM161" s="200"/>
      <c r="BN161" s="200"/>
      <c r="BO161" s="200"/>
      <c r="BP161" s="200"/>
      <c r="BQ161" s="200"/>
      <c r="BR161" s="187">
        <f t="shared" si="159"/>
        <v>169</v>
      </c>
      <c r="BS161" s="187"/>
      <c r="BT161" s="198">
        <f t="shared" si="158"/>
        <v>0.5</v>
      </c>
      <c r="BU161" s="198">
        <f t="shared" si="158"/>
        <v>1.4</v>
      </c>
      <c r="BV161" s="199">
        <f t="shared" si="138"/>
        <v>20</v>
      </c>
      <c r="BW161" s="199">
        <f t="shared" si="138"/>
        <v>30</v>
      </c>
      <c r="BX161" s="359">
        <f t="shared" si="161"/>
        <v>0.5</v>
      </c>
      <c r="BY161" s="187"/>
      <c r="BZ161" s="188"/>
      <c r="CA161" s="188"/>
      <c r="CB161" s="188"/>
    </row>
    <row r="162" spans="18:80" ht="15">
      <c r="R162" s="26"/>
      <c r="S162" s="26"/>
      <c r="T162" s="26"/>
      <c r="U162" s="26"/>
      <c r="V162" s="27"/>
      <c r="W162" s="27"/>
      <c r="X162" s="27"/>
      <c r="Y162" s="27"/>
      <c r="Z162" s="28"/>
      <c r="AA162" s="34"/>
      <c r="AB162" s="34"/>
      <c r="AC162" s="35"/>
      <c r="AD162" s="35"/>
      <c r="AE162" s="35"/>
      <c r="AF162" s="35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187"/>
      <c r="BG162" s="187"/>
      <c r="BH162" s="223" t="str">
        <f>BI158&amp;BJ162</f>
        <v>MD240</v>
      </c>
      <c r="BI162" s="330" t="str">
        <f t="shared" si="160"/>
        <v>MD</v>
      </c>
      <c r="BJ162" s="187">
        <v>240</v>
      </c>
      <c r="BK162" s="200"/>
      <c r="BL162" s="200">
        <f t="shared" si="105"/>
        <v>2</v>
      </c>
      <c r="BM162" s="200"/>
      <c r="BN162" s="200"/>
      <c r="BO162" s="200"/>
      <c r="BP162" s="200"/>
      <c r="BQ162" s="200"/>
      <c r="BR162" s="187">
        <f t="shared" si="159"/>
        <v>189</v>
      </c>
      <c r="BS162" s="187"/>
      <c r="BT162" s="198">
        <f t="shared" si="158"/>
        <v>0.5</v>
      </c>
      <c r="BU162" s="198">
        <f t="shared" si="158"/>
        <v>1.4</v>
      </c>
      <c r="BV162" s="199">
        <f t="shared" si="138"/>
        <v>20</v>
      </c>
      <c r="BW162" s="199">
        <f t="shared" si="138"/>
        <v>30</v>
      </c>
      <c r="BX162" s="359">
        <f t="shared" si="161"/>
        <v>0.5</v>
      </c>
      <c r="BY162" s="187"/>
      <c r="BZ162" s="188"/>
      <c r="CA162" s="188"/>
      <c r="CB162" s="188"/>
    </row>
    <row r="163" spans="18:80" ht="15">
      <c r="R163" s="26"/>
      <c r="S163" s="26"/>
      <c r="T163" s="26"/>
      <c r="U163" s="26"/>
      <c r="V163" s="27"/>
      <c r="W163" s="27"/>
      <c r="X163" s="27"/>
      <c r="Y163" s="27"/>
      <c r="Z163" s="28"/>
      <c r="AA163" s="34"/>
      <c r="AB163" s="34"/>
      <c r="AC163" s="35"/>
      <c r="AD163" s="35"/>
      <c r="AE163" s="35"/>
      <c r="AF163" s="35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187"/>
      <c r="BG163" s="187"/>
      <c r="BH163" s="223" t="str">
        <f>BI158&amp;BJ163</f>
        <v>MD260</v>
      </c>
      <c r="BI163" s="330" t="str">
        <f t="shared" si="160"/>
        <v>MD</v>
      </c>
      <c r="BJ163" s="187">
        <v>260</v>
      </c>
      <c r="BK163" s="200"/>
      <c r="BL163" s="200">
        <f t="shared" si="105"/>
        <v>2</v>
      </c>
      <c r="BM163" s="200"/>
      <c r="BN163" s="200"/>
      <c r="BO163" s="200"/>
      <c r="BP163" s="200"/>
      <c r="BQ163" s="200"/>
      <c r="BR163" s="187">
        <f t="shared" si="159"/>
        <v>209</v>
      </c>
      <c r="BS163" s="187"/>
      <c r="BT163" s="198">
        <f t="shared" si="158"/>
        <v>0.5</v>
      </c>
      <c r="BU163" s="198">
        <f t="shared" si="158"/>
        <v>1.4</v>
      </c>
      <c r="BV163" s="199">
        <f t="shared" si="138"/>
        <v>20</v>
      </c>
      <c r="BW163" s="199">
        <f t="shared" si="138"/>
        <v>30</v>
      </c>
      <c r="BX163" s="359">
        <f t="shared" si="161"/>
        <v>0.5</v>
      </c>
      <c r="BY163" s="187"/>
      <c r="BZ163" s="188"/>
      <c r="CA163" s="188"/>
      <c r="CB163" s="188"/>
    </row>
    <row r="164" spans="18:80" ht="15">
      <c r="R164" s="26"/>
      <c r="S164" s="26"/>
      <c r="T164" s="26"/>
      <c r="U164" s="26"/>
      <c r="V164" s="27"/>
      <c r="W164" s="27"/>
      <c r="X164" s="27"/>
      <c r="Y164" s="27"/>
      <c r="Z164" s="28"/>
      <c r="AA164" s="34"/>
      <c r="AB164" s="34"/>
      <c r="AC164" s="35"/>
      <c r="AD164" s="35"/>
      <c r="AE164" s="35"/>
      <c r="AF164" s="35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187"/>
      <c r="BG164" s="187"/>
      <c r="BH164" s="223" t="str">
        <f>BI158&amp;BJ164</f>
        <v>MD280</v>
      </c>
      <c r="BI164" s="330" t="str">
        <f t="shared" si="160"/>
        <v>MD</v>
      </c>
      <c r="BJ164" s="187">
        <v>280</v>
      </c>
      <c r="BK164" s="200"/>
      <c r="BL164" s="200">
        <f t="shared" si="105"/>
        <v>2</v>
      </c>
      <c r="BM164" s="200"/>
      <c r="BN164" s="200"/>
      <c r="BO164" s="200"/>
      <c r="BP164" s="200"/>
      <c r="BQ164" s="200"/>
      <c r="BR164" s="187">
        <f t="shared" si="159"/>
        <v>229</v>
      </c>
      <c r="BS164" s="187"/>
      <c r="BT164" s="198">
        <f t="shared" si="158"/>
        <v>0.5</v>
      </c>
      <c r="BU164" s="198">
        <f t="shared" si="158"/>
        <v>1.4</v>
      </c>
      <c r="BV164" s="199">
        <f t="shared" si="138"/>
        <v>20</v>
      </c>
      <c r="BW164" s="199">
        <f t="shared" si="138"/>
        <v>30</v>
      </c>
      <c r="BX164" s="359">
        <f t="shared" si="161"/>
        <v>0.5</v>
      </c>
      <c r="BY164" s="187"/>
      <c r="BZ164" s="188"/>
      <c r="CA164" s="188"/>
      <c r="CB164" s="188"/>
    </row>
    <row r="165" spans="18:80" ht="15">
      <c r="R165" s="26"/>
      <c r="S165" s="26"/>
      <c r="T165" s="26"/>
      <c r="U165" s="26"/>
      <c r="V165" s="27"/>
      <c r="W165" s="27"/>
      <c r="X165" s="27"/>
      <c r="Y165" s="27"/>
      <c r="Z165" s="28"/>
      <c r="AA165" s="34"/>
      <c r="AB165" s="34"/>
      <c r="AC165" s="35"/>
      <c r="AD165" s="35"/>
      <c r="AE165" s="35"/>
      <c r="AF165" s="35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193"/>
      <c r="BG165" s="193"/>
      <c r="BH165" s="222" t="str">
        <f>BI165&amp;BJ165</f>
        <v>ME160</v>
      </c>
      <c r="BI165" s="193" t="s">
        <v>81</v>
      </c>
      <c r="BJ165" s="193">
        <v>160</v>
      </c>
      <c r="BK165" s="194">
        <v>1</v>
      </c>
      <c r="BL165" s="194">
        <v>2</v>
      </c>
      <c r="BM165" s="194">
        <v>3</v>
      </c>
      <c r="BN165" s="194"/>
      <c r="BO165" s="194"/>
      <c r="BP165" s="194"/>
      <c r="BQ165" s="194"/>
      <c r="BR165" s="193">
        <v>109</v>
      </c>
      <c r="BS165" s="193"/>
      <c r="BT165" s="195">
        <v>0.6</v>
      </c>
      <c r="BU165" s="195">
        <v>1.4</v>
      </c>
      <c r="BV165" s="199">
        <f t="shared" si="138"/>
        <v>20</v>
      </c>
      <c r="BW165" s="199">
        <f t="shared" si="138"/>
        <v>30</v>
      </c>
      <c r="BX165" s="360">
        <v>0.65</v>
      </c>
      <c r="BY165" s="187"/>
      <c r="BZ165" s="188"/>
      <c r="CA165" s="188"/>
      <c r="CB165" s="188"/>
    </row>
    <row r="166" spans="18:80" ht="15">
      <c r="R166" s="26"/>
      <c r="S166" s="26"/>
      <c r="T166" s="26"/>
      <c r="U166" s="26"/>
      <c r="V166" s="27"/>
      <c r="W166" s="27"/>
      <c r="X166" s="27"/>
      <c r="Y166" s="27"/>
      <c r="Z166" s="28"/>
      <c r="AA166" s="34"/>
      <c r="AB166" s="34"/>
      <c r="AC166" s="35"/>
      <c r="AD166" s="35"/>
      <c r="AE166" s="35"/>
      <c r="AF166" s="35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187"/>
      <c r="BG166" s="187"/>
      <c r="BH166" s="223" t="str">
        <f>BI165&amp;BJ166</f>
        <v>ME180</v>
      </c>
      <c r="BI166" s="330" t="str">
        <f>BI165</f>
        <v>ME</v>
      </c>
      <c r="BJ166" s="187">
        <v>180</v>
      </c>
      <c r="BK166" s="197">
        <f t="shared" ref="BK166:BM166" si="162">BK165</f>
        <v>1</v>
      </c>
      <c r="BL166" s="197">
        <f t="shared" si="162"/>
        <v>2</v>
      </c>
      <c r="BM166" s="197">
        <f t="shared" si="162"/>
        <v>3</v>
      </c>
      <c r="BN166" s="200"/>
      <c r="BO166" s="200"/>
      <c r="BP166" s="200"/>
      <c r="BQ166" s="200"/>
      <c r="BR166" s="187">
        <f t="shared" ref="BR166:BR171" si="163">BR165+20</f>
        <v>129</v>
      </c>
      <c r="BS166" s="187"/>
      <c r="BT166" s="198">
        <f t="shared" ref="BT166:BW171" si="164">BT165</f>
        <v>0.6</v>
      </c>
      <c r="BU166" s="198">
        <f t="shared" si="164"/>
        <v>1.4</v>
      </c>
      <c r="BV166" s="199">
        <f t="shared" si="164"/>
        <v>20</v>
      </c>
      <c r="BW166" s="199">
        <f t="shared" si="164"/>
        <v>30</v>
      </c>
      <c r="BX166" s="359">
        <f>BX165</f>
        <v>0.65</v>
      </c>
      <c r="BY166" s="187"/>
      <c r="BZ166" s="188"/>
      <c r="CA166" s="188"/>
      <c r="CB166" s="188"/>
    </row>
    <row r="167" spans="18:80" ht="15">
      <c r="R167" s="26"/>
      <c r="S167" s="26"/>
      <c r="T167" s="26"/>
      <c r="U167" s="26"/>
      <c r="V167" s="27"/>
      <c r="W167" s="27"/>
      <c r="X167" s="27"/>
      <c r="Y167" s="27"/>
      <c r="Z167" s="28"/>
      <c r="AA167" s="34"/>
      <c r="AB167" s="34"/>
      <c r="AC167" s="35"/>
      <c r="AD167" s="35"/>
      <c r="AE167" s="35"/>
      <c r="AF167" s="35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187"/>
      <c r="BG167" s="187"/>
      <c r="BH167" s="223" t="str">
        <f>BI165&amp;BJ167</f>
        <v>ME200</v>
      </c>
      <c r="BI167" s="330" t="str">
        <f t="shared" ref="BI167:BI171" si="165">BI166</f>
        <v>ME</v>
      </c>
      <c r="BJ167" s="187">
        <v>200</v>
      </c>
      <c r="BK167" s="197">
        <f t="shared" ref="BK167:BM167" si="166">BK166</f>
        <v>1</v>
      </c>
      <c r="BL167" s="197">
        <f t="shared" si="166"/>
        <v>2</v>
      </c>
      <c r="BM167" s="197">
        <f t="shared" si="166"/>
        <v>3</v>
      </c>
      <c r="BN167" s="200"/>
      <c r="BO167" s="200"/>
      <c r="BP167" s="200"/>
      <c r="BQ167" s="200"/>
      <c r="BR167" s="187">
        <f t="shared" si="163"/>
        <v>149</v>
      </c>
      <c r="BS167" s="187"/>
      <c r="BT167" s="198">
        <f t="shared" si="164"/>
        <v>0.6</v>
      </c>
      <c r="BU167" s="198">
        <f t="shared" si="164"/>
        <v>1.4</v>
      </c>
      <c r="BV167" s="199">
        <f t="shared" si="164"/>
        <v>20</v>
      </c>
      <c r="BW167" s="199">
        <f t="shared" si="164"/>
        <v>30</v>
      </c>
      <c r="BX167" s="359">
        <f t="shared" ref="BX167:BX171" si="167">BX166</f>
        <v>0.65</v>
      </c>
      <c r="BY167" s="187"/>
      <c r="BZ167" s="188"/>
      <c r="CA167" s="188"/>
      <c r="CB167" s="188"/>
    </row>
    <row r="168" spans="18:80" ht="15">
      <c r="R168" s="26"/>
      <c r="S168" s="26"/>
      <c r="T168" s="26"/>
      <c r="U168" s="26"/>
      <c r="V168" s="27"/>
      <c r="W168" s="27"/>
      <c r="X168" s="27"/>
      <c r="Y168" s="27"/>
      <c r="Z168" s="28"/>
      <c r="AA168" s="34"/>
      <c r="AB168" s="34"/>
      <c r="AC168" s="35"/>
      <c r="AD168" s="35"/>
      <c r="AE168" s="35"/>
      <c r="AF168" s="35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187"/>
      <c r="BG168" s="187"/>
      <c r="BH168" s="223" t="str">
        <f>BI165&amp;BJ168</f>
        <v>ME220</v>
      </c>
      <c r="BI168" s="330" t="str">
        <f t="shared" si="165"/>
        <v>ME</v>
      </c>
      <c r="BJ168" s="187">
        <v>220</v>
      </c>
      <c r="BK168" s="197">
        <f t="shared" ref="BK168:BM168" si="168">BK167</f>
        <v>1</v>
      </c>
      <c r="BL168" s="197">
        <f t="shared" si="168"/>
        <v>2</v>
      </c>
      <c r="BM168" s="197">
        <f t="shared" si="168"/>
        <v>3</v>
      </c>
      <c r="BN168" s="200"/>
      <c r="BO168" s="200"/>
      <c r="BP168" s="200"/>
      <c r="BQ168" s="200"/>
      <c r="BR168" s="187">
        <f t="shared" si="163"/>
        <v>169</v>
      </c>
      <c r="BS168" s="187"/>
      <c r="BT168" s="198">
        <f t="shared" si="164"/>
        <v>0.6</v>
      </c>
      <c r="BU168" s="198">
        <f t="shared" si="164"/>
        <v>1.4</v>
      </c>
      <c r="BV168" s="199">
        <f t="shared" si="164"/>
        <v>20</v>
      </c>
      <c r="BW168" s="199">
        <f t="shared" si="164"/>
        <v>30</v>
      </c>
      <c r="BX168" s="359">
        <f t="shared" si="167"/>
        <v>0.65</v>
      </c>
      <c r="BY168" s="187"/>
      <c r="BZ168" s="188"/>
      <c r="CA168" s="188"/>
      <c r="CB168" s="188"/>
    </row>
    <row r="169" spans="18:80" ht="15">
      <c r="R169" s="26"/>
      <c r="S169" s="26"/>
      <c r="T169" s="26"/>
      <c r="U169" s="26"/>
      <c r="V169" s="27"/>
      <c r="W169" s="27"/>
      <c r="X169" s="27"/>
      <c r="Y169" s="27"/>
      <c r="Z169" s="28"/>
      <c r="AA169" s="34"/>
      <c r="AB169" s="34"/>
      <c r="AC169" s="35"/>
      <c r="AD169" s="35"/>
      <c r="AE169" s="35"/>
      <c r="AF169" s="35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187"/>
      <c r="BG169" s="187"/>
      <c r="BH169" s="223" t="str">
        <f>BI165&amp;BJ169</f>
        <v>ME240</v>
      </c>
      <c r="BI169" s="330" t="str">
        <f t="shared" si="165"/>
        <v>ME</v>
      </c>
      <c r="BJ169" s="187">
        <v>240</v>
      </c>
      <c r="BK169" s="197">
        <f t="shared" ref="BK169:BM169" si="169">BK168</f>
        <v>1</v>
      </c>
      <c r="BL169" s="197">
        <f t="shared" si="169"/>
        <v>2</v>
      </c>
      <c r="BM169" s="197">
        <f t="shared" si="169"/>
        <v>3</v>
      </c>
      <c r="BN169" s="200"/>
      <c r="BO169" s="200"/>
      <c r="BP169" s="200"/>
      <c r="BQ169" s="200"/>
      <c r="BR169" s="187">
        <f t="shared" si="163"/>
        <v>189</v>
      </c>
      <c r="BS169" s="187"/>
      <c r="BT169" s="198">
        <f t="shared" si="164"/>
        <v>0.6</v>
      </c>
      <c r="BU169" s="198">
        <f t="shared" si="164"/>
        <v>1.4</v>
      </c>
      <c r="BV169" s="199">
        <f t="shared" ref="BV169:BW171" si="170">BV168</f>
        <v>20</v>
      </c>
      <c r="BW169" s="199">
        <f t="shared" si="170"/>
        <v>30</v>
      </c>
      <c r="BX169" s="359">
        <f t="shared" si="167"/>
        <v>0.65</v>
      </c>
      <c r="BY169" s="187"/>
      <c r="BZ169" s="188"/>
      <c r="CA169" s="188"/>
      <c r="CB169" s="188"/>
    </row>
    <row r="170" spans="18:80" ht="15">
      <c r="R170" s="26"/>
      <c r="S170" s="26"/>
      <c r="T170" s="26"/>
      <c r="U170" s="26"/>
      <c r="V170" s="27"/>
      <c r="W170" s="27"/>
      <c r="X170" s="27"/>
      <c r="Y170" s="27"/>
      <c r="Z170" s="28"/>
      <c r="AA170" s="34"/>
      <c r="AB170" s="34"/>
      <c r="AC170" s="35"/>
      <c r="AD170" s="35"/>
      <c r="AE170" s="35"/>
      <c r="AF170" s="35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187"/>
      <c r="BG170" s="187"/>
      <c r="BH170" s="223" t="str">
        <f>BI165&amp;BJ170</f>
        <v>ME260</v>
      </c>
      <c r="BI170" s="330" t="str">
        <f t="shared" si="165"/>
        <v>ME</v>
      </c>
      <c r="BJ170" s="187">
        <v>260</v>
      </c>
      <c r="BK170" s="197">
        <f t="shared" ref="BK170:BM170" si="171">BK169</f>
        <v>1</v>
      </c>
      <c r="BL170" s="197">
        <f t="shared" si="171"/>
        <v>2</v>
      </c>
      <c r="BM170" s="197">
        <f t="shared" si="171"/>
        <v>3</v>
      </c>
      <c r="BN170" s="200"/>
      <c r="BO170" s="200"/>
      <c r="BP170" s="200"/>
      <c r="BQ170" s="200"/>
      <c r="BR170" s="187">
        <f t="shared" si="163"/>
        <v>209</v>
      </c>
      <c r="BS170" s="187"/>
      <c r="BT170" s="198">
        <f t="shared" si="164"/>
        <v>0.6</v>
      </c>
      <c r="BU170" s="198">
        <f t="shared" si="164"/>
        <v>1.4</v>
      </c>
      <c r="BV170" s="199">
        <f t="shared" si="170"/>
        <v>20</v>
      </c>
      <c r="BW170" s="199">
        <f t="shared" si="170"/>
        <v>30</v>
      </c>
      <c r="BX170" s="359">
        <f t="shared" si="167"/>
        <v>0.65</v>
      </c>
      <c r="BY170" s="187"/>
      <c r="BZ170" s="188"/>
      <c r="CA170" s="188"/>
      <c r="CB170" s="188"/>
    </row>
    <row r="171" spans="18:80" ht="15">
      <c r="R171" s="26"/>
      <c r="S171" s="26"/>
      <c r="T171" s="26"/>
      <c r="U171" s="26"/>
      <c r="V171" s="27"/>
      <c r="W171" s="27"/>
      <c r="X171" s="27"/>
      <c r="Y171" s="27"/>
      <c r="Z171" s="28"/>
      <c r="AA171" s="34"/>
      <c r="AB171" s="34"/>
      <c r="AC171" s="35"/>
      <c r="AD171" s="35"/>
      <c r="AE171" s="35"/>
      <c r="AF171" s="35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187"/>
      <c r="BG171" s="187"/>
      <c r="BH171" s="223" t="str">
        <f>BI165&amp;BJ171</f>
        <v>ME280</v>
      </c>
      <c r="BI171" s="330" t="str">
        <f t="shared" si="165"/>
        <v>ME</v>
      </c>
      <c r="BJ171" s="187">
        <v>280</v>
      </c>
      <c r="BK171" s="197">
        <f t="shared" ref="BK171:BM171" si="172">BK170</f>
        <v>1</v>
      </c>
      <c r="BL171" s="197">
        <f t="shared" si="172"/>
        <v>2</v>
      </c>
      <c r="BM171" s="197">
        <f t="shared" si="172"/>
        <v>3</v>
      </c>
      <c r="BN171" s="200"/>
      <c r="BO171" s="200"/>
      <c r="BP171" s="200"/>
      <c r="BQ171" s="200"/>
      <c r="BR171" s="187">
        <f t="shared" si="163"/>
        <v>229</v>
      </c>
      <c r="BS171" s="187"/>
      <c r="BT171" s="198">
        <f t="shared" si="164"/>
        <v>0.6</v>
      </c>
      <c r="BU171" s="198">
        <f t="shared" si="164"/>
        <v>1.4</v>
      </c>
      <c r="BV171" s="199">
        <f t="shared" si="170"/>
        <v>20</v>
      </c>
      <c r="BW171" s="199">
        <f t="shared" si="170"/>
        <v>30</v>
      </c>
      <c r="BX171" s="359">
        <f t="shared" si="167"/>
        <v>0.65</v>
      </c>
      <c r="BY171" s="187"/>
      <c r="BZ171" s="188"/>
      <c r="CA171" s="188"/>
      <c r="CB171" s="188"/>
    </row>
    <row r="172" spans="18:80" ht="15">
      <c r="R172" s="26"/>
      <c r="S172" s="26"/>
      <c r="T172" s="26"/>
      <c r="U172" s="26"/>
      <c r="V172" s="27"/>
      <c r="W172" s="27"/>
      <c r="X172" s="27"/>
      <c r="Y172" s="27"/>
      <c r="Z172" s="28"/>
      <c r="AA172" s="34"/>
      <c r="AB172" s="34"/>
      <c r="AC172" s="35"/>
      <c r="AD172" s="35"/>
      <c r="AE172" s="35"/>
      <c r="AF172" s="35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193"/>
      <c r="BG172" s="193"/>
      <c r="BH172" s="222" t="str">
        <f>BI172&amp;BJ172</f>
        <v>MF160</v>
      </c>
      <c r="BI172" s="193" t="s">
        <v>82</v>
      </c>
      <c r="BJ172" s="193">
        <v>160</v>
      </c>
      <c r="BK172" s="194"/>
      <c r="BL172" s="194">
        <v>2</v>
      </c>
      <c r="BM172" s="194"/>
      <c r="BN172" s="194">
        <v>4</v>
      </c>
      <c r="BO172" s="194"/>
      <c r="BP172" s="194"/>
      <c r="BQ172" s="194"/>
      <c r="BR172" s="193">
        <v>109</v>
      </c>
      <c r="BS172" s="193"/>
      <c r="BT172" s="195">
        <v>0.7</v>
      </c>
      <c r="BU172" s="195">
        <v>1.4</v>
      </c>
      <c r="BV172" s="199">
        <f t="shared" ref="BT172:BW173" si="173">BV171</f>
        <v>20</v>
      </c>
      <c r="BW172" s="199">
        <f t="shared" si="173"/>
        <v>30</v>
      </c>
      <c r="BX172" s="358">
        <v>0.75</v>
      </c>
      <c r="BY172" s="187"/>
      <c r="BZ172" s="188"/>
      <c r="CA172" s="188"/>
      <c r="CB172" s="188"/>
    </row>
    <row r="173" spans="18:80" ht="15">
      <c r="R173" s="26"/>
      <c r="S173" s="26"/>
      <c r="T173" s="26"/>
      <c r="U173" s="26"/>
      <c r="V173" s="27"/>
      <c r="W173" s="27"/>
      <c r="X173" s="27"/>
      <c r="Y173" s="27"/>
      <c r="Z173" s="28"/>
      <c r="AA173" s="34"/>
      <c r="AB173" s="34"/>
      <c r="AC173" s="35"/>
      <c r="AD173" s="35"/>
      <c r="AE173" s="35"/>
      <c r="AF173" s="35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187"/>
      <c r="BG173" s="187"/>
      <c r="BH173" s="223" t="str">
        <f>BI172&amp;BJ173</f>
        <v>MF180</v>
      </c>
      <c r="BI173" s="330" t="str">
        <f>BI172</f>
        <v>MF</v>
      </c>
      <c r="BJ173" s="187">
        <v>180</v>
      </c>
      <c r="BK173" s="200"/>
      <c r="BL173" s="197">
        <f t="shared" si="105"/>
        <v>2</v>
      </c>
      <c r="BM173" s="197"/>
      <c r="BN173" s="197">
        <f t="shared" si="105"/>
        <v>4</v>
      </c>
      <c r="BO173" s="200"/>
      <c r="BP173" s="200"/>
      <c r="BQ173" s="200"/>
      <c r="BR173" s="187">
        <f t="shared" ref="BR173:BR178" si="174">BR172+20</f>
        <v>129</v>
      </c>
      <c r="BS173" s="187"/>
      <c r="BT173" s="198">
        <f t="shared" si="173"/>
        <v>0.7</v>
      </c>
      <c r="BU173" s="198">
        <f t="shared" si="173"/>
        <v>1.4</v>
      </c>
      <c r="BV173" s="199">
        <f t="shared" si="173"/>
        <v>20</v>
      </c>
      <c r="BW173" s="199">
        <f t="shared" si="173"/>
        <v>30</v>
      </c>
      <c r="BX173" s="359">
        <f>BX172</f>
        <v>0.75</v>
      </c>
      <c r="BY173" s="187"/>
      <c r="BZ173" s="188"/>
      <c r="CA173" s="188"/>
      <c r="CB173" s="188"/>
    </row>
    <row r="174" spans="18:80" ht="15">
      <c r="R174" s="26"/>
      <c r="S174" s="26"/>
      <c r="T174" s="26"/>
      <c r="U174" s="26"/>
      <c r="V174" s="27"/>
      <c r="W174" s="27"/>
      <c r="X174" s="27"/>
      <c r="Y174" s="27"/>
      <c r="Z174" s="28"/>
      <c r="AA174" s="34"/>
      <c r="AB174" s="34"/>
      <c r="AC174" s="35"/>
      <c r="AD174" s="35"/>
      <c r="AE174" s="35"/>
      <c r="AF174" s="35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187"/>
      <c r="BG174" s="187"/>
      <c r="BH174" s="223" t="str">
        <f>BI172&amp;BJ174</f>
        <v>MF200</v>
      </c>
      <c r="BI174" s="330" t="str">
        <f t="shared" ref="BI174:BI178" si="175">BI173</f>
        <v>MF</v>
      </c>
      <c r="BJ174" s="187">
        <v>200</v>
      </c>
      <c r="BK174" s="200"/>
      <c r="BL174" s="197">
        <f t="shared" si="105"/>
        <v>2</v>
      </c>
      <c r="BM174" s="197"/>
      <c r="BN174" s="197">
        <f t="shared" si="105"/>
        <v>4</v>
      </c>
      <c r="BO174" s="200"/>
      <c r="BP174" s="200"/>
      <c r="BQ174" s="200"/>
      <c r="BR174" s="187">
        <f t="shared" si="174"/>
        <v>149</v>
      </c>
      <c r="BS174" s="187"/>
      <c r="BT174" s="198">
        <f t="shared" ref="BT174:BW174" si="176">BT173</f>
        <v>0.7</v>
      </c>
      <c r="BU174" s="198">
        <f t="shared" si="176"/>
        <v>1.4</v>
      </c>
      <c r="BV174" s="199">
        <f t="shared" si="176"/>
        <v>20</v>
      </c>
      <c r="BW174" s="199">
        <f t="shared" si="176"/>
        <v>30</v>
      </c>
      <c r="BX174" s="359">
        <f t="shared" ref="BX174:BX178" si="177">BX173</f>
        <v>0.75</v>
      </c>
      <c r="BY174" s="187"/>
      <c r="BZ174" s="188"/>
      <c r="CA174" s="188"/>
      <c r="CB174" s="188"/>
    </row>
    <row r="175" spans="18:80" ht="15">
      <c r="R175" s="26"/>
      <c r="S175" s="26"/>
      <c r="T175" s="26"/>
      <c r="U175" s="26"/>
      <c r="V175" s="27"/>
      <c r="W175" s="27"/>
      <c r="X175" s="27"/>
      <c r="Y175" s="27"/>
      <c r="Z175" s="28"/>
      <c r="AA175" s="34"/>
      <c r="AB175" s="34"/>
      <c r="AC175" s="35"/>
      <c r="AD175" s="35"/>
      <c r="AE175" s="35"/>
      <c r="AF175" s="35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187"/>
      <c r="BG175" s="187"/>
      <c r="BH175" s="223" t="str">
        <f>BI172&amp;BJ175</f>
        <v>MF220</v>
      </c>
      <c r="BI175" s="330" t="str">
        <f t="shared" si="175"/>
        <v>MF</v>
      </c>
      <c r="BJ175" s="187">
        <v>220</v>
      </c>
      <c r="BK175" s="200"/>
      <c r="BL175" s="197">
        <f t="shared" si="105"/>
        <v>2</v>
      </c>
      <c r="BM175" s="197"/>
      <c r="BN175" s="197">
        <f t="shared" si="105"/>
        <v>4</v>
      </c>
      <c r="BO175" s="200"/>
      <c r="BP175" s="200"/>
      <c r="BQ175" s="200"/>
      <c r="BR175" s="187">
        <f t="shared" si="174"/>
        <v>169</v>
      </c>
      <c r="BS175" s="187"/>
      <c r="BT175" s="198">
        <f t="shared" ref="BT175:BW175" si="178">BT174</f>
        <v>0.7</v>
      </c>
      <c r="BU175" s="198">
        <f t="shared" si="178"/>
        <v>1.4</v>
      </c>
      <c r="BV175" s="199">
        <f t="shared" si="178"/>
        <v>20</v>
      </c>
      <c r="BW175" s="199">
        <f t="shared" si="178"/>
        <v>30</v>
      </c>
      <c r="BX175" s="359">
        <f t="shared" si="177"/>
        <v>0.75</v>
      </c>
      <c r="BY175" s="187"/>
      <c r="BZ175" s="188"/>
      <c r="CA175" s="188"/>
      <c r="CB175" s="188"/>
    </row>
    <row r="176" spans="18:80" ht="15">
      <c r="R176" s="26"/>
      <c r="S176" s="26"/>
      <c r="T176" s="26"/>
      <c r="U176" s="26"/>
      <c r="V176" s="27"/>
      <c r="W176" s="27"/>
      <c r="X176" s="27"/>
      <c r="Y176" s="27"/>
      <c r="Z176" s="28"/>
      <c r="AA176" s="34"/>
      <c r="AB176" s="34"/>
      <c r="AC176" s="35"/>
      <c r="AD176" s="35"/>
      <c r="AE176" s="35"/>
      <c r="AF176" s="35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187"/>
      <c r="BG176" s="187"/>
      <c r="BH176" s="223" t="str">
        <f>BI172&amp;BJ176</f>
        <v>MF240</v>
      </c>
      <c r="BI176" s="330" t="str">
        <f t="shared" si="175"/>
        <v>MF</v>
      </c>
      <c r="BJ176" s="187">
        <v>240</v>
      </c>
      <c r="BK176" s="200"/>
      <c r="BL176" s="197">
        <f t="shared" si="105"/>
        <v>2</v>
      </c>
      <c r="BM176" s="197"/>
      <c r="BN176" s="197">
        <f t="shared" si="105"/>
        <v>4</v>
      </c>
      <c r="BO176" s="200"/>
      <c r="BP176" s="200"/>
      <c r="BQ176" s="200"/>
      <c r="BR176" s="187">
        <f t="shared" si="174"/>
        <v>189</v>
      </c>
      <c r="BS176" s="187"/>
      <c r="BT176" s="198">
        <f t="shared" ref="BT176:BW176" si="179">BT175</f>
        <v>0.7</v>
      </c>
      <c r="BU176" s="198">
        <f t="shared" si="179"/>
        <v>1.4</v>
      </c>
      <c r="BV176" s="199">
        <f t="shared" si="179"/>
        <v>20</v>
      </c>
      <c r="BW176" s="199">
        <f t="shared" si="179"/>
        <v>30</v>
      </c>
      <c r="BX176" s="359">
        <f t="shared" si="177"/>
        <v>0.75</v>
      </c>
      <c r="BY176" s="187"/>
      <c r="BZ176" s="188"/>
      <c r="CA176" s="188"/>
      <c r="CB176" s="188"/>
    </row>
    <row r="177" spans="18:83" ht="15">
      <c r="R177" s="26"/>
      <c r="S177" s="26"/>
      <c r="T177" s="26"/>
      <c r="U177" s="26"/>
      <c r="V177" s="27"/>
      <c r="W177" s="27"/>
      <c r="X177" s="27"/>
      <c r="Y177" s="27"/>
      <c r="Z177" s="28"/>
      <c r="AA177" s="34"/>
      <c r="AB177" s="34"/>
      <c r="AC177" s="35"/>
      <c r="AD177" s="35"/>
      <c r="AE177" s="35"/>
      <c r="AF177" s="35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187"/>
      <c r="BG177" s="187"/>
      <c r="BH177" s="223" t="str">
        <f>BI172&amp;BJ177</f>
        <v>MF260</v>
      </c>
      <c r="BI177" s="330" t="str">
        <f t="shared" si="175"/>
        <v>MF</v>
      </c>
      <c r="BJ177" s="187">
        <v>260</v>
      </c>
      <c r="BK177" s="200"/>
      <c r="BL177" s="197">
        <f t="shared" si="105"/>
        <v>2</v>
      </c>
      <c r="BM177" s="197"/>
      <c r="BN177" s="197">
        <f t="shared" si="105"/>
        <v>4</v>
      </c>
      <c r="BO177" s="200"/>
      <c r="BP177" s="200"/>
      <c r="BQ177" s="200"/>
      <c r="BR177" s="187">
        <f t="shared" si="174"/>
        <v>209</v>
      </c>
      <c r="BS177" s="187"/>
      <c r="BT177" s="198">
        <f t="shared" ref="BT177:BW177" si="180">BT176</f>
        <v>0.7</v>
      </c>
      <c r="BU177" s="198">
        <f t="shared" si="180"/>
        <v>1.4</v>
      </c>
      <c r="BV177" s="199">
        <f t="shared" si="180"/>
        <v>20</v>
      </c>
      <c r="BW177" s="199">
        <f t="shared" si="180"/>
        <v>30</v>
      </c>
      <c r="BX177" s="359">
        <f t="shared" si="177"/>
        <v>0.75</v>
      </c>
      <c r="BY177" s="187"/>
      <c r="BZ177" s="188"/>
      <c r="CA177" s="188"/>
      <c r="CB177" s="188"/>
    </row>
    <row r="178" spans="18:83" ht="15">
      <c r="R178" s="26"/>
      <c r="S178" s="26"/>
      <c r="T178" s="26"/>
      <c r="U178" s="26"/>
      <c r="V178" s="27"/>
      <c r="W178" s="27"/>
      <c r="X178" s="27"/>
      <c r="Y178" s="27"/>
      <c r="Z178" s="28"/>
      <c r="AA178" s="34"/>
      <c r="AB178" s="34"/>
      <c r="AC178" s="35"/>
      <c r="AD178" s="35"/>
      <c r="AE178" s="35"/>
      <c r="AF178" s="35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187"/>
      <c r="BG178" s="187"/>
      <c r="BH178" s="223" t="str">
        <f>BI172&amp;BJ178</f>
        <v>MF280</v>
      </c>
      <c r="BI178" s="330" t="str">
        <f t="shared" si="175"/>
        <v>MF</v>
      </c>
      <c r="BJ178" s="187">
        <v>280</v>
      </c>
      <c r="BK178" s="200"/>
      <c r="BL178" s="197">
        <f t="shared" si="105"/>
        <v>2</v>
      </c>
      <c r="BM178" s="197"/>
      <c r="BN178" s="197">
        <f t="shared" si="105"/>
        <v>4</v>
      </c>
      <c r="BO178" s="200"/>
      <c r="BP178" s="200"/>
      <c r="BQ178" s="200"/>
      <c r="BR178" s="187">
        <f t="shared" si="174"/>
        <v>229</v>
      </c>
      <c r="BS178" s="187"/>
      <c r="BT178" s="198">
        <f t="shared" ref="BT178:BU178" si="181">BT177</f>
        <v>0.7</v>
      </c>
      <c r="BU178" s="198">
        <f t="shared" si="181"/>
        <v>1.4</v>
      </c>
      <c r="BV178" s="199">
        <f>BV177</f>
        <v>20</v>
      </c>
      <c r="BW178" s="199">
        <f>BW177</f>
        <v>30</v>
      </c>
      <c r="BX178" s="359">
        <f t="shared" si="177"/>
        <v>0.75</v>
      </c>
      <c r="BY178" s="187"/>
      <c r="BZ178" s="188"/>
      <c r="CA178" s="188"/>
      <c r="CB178" s="188"/>
    </row>
    <row r="179" spans="18:83" ht="15">
      <c r="R179" s="26"/>
      <c r="S179" s="26"/>
      <c r="T179" s="26"/>
      <c r="U179" s="26"/>
      <c r="V179" s="27"/>
      <c r="W179" s="27"/>
      <c r="X179" s="27"/>
      <c r="Y179" s="27"/>
      <c r="Z179" s="28"/>
      <c r="AA179" s="34"/>
      <c r="AB179" s="34"/>
      <c r="AC179" s="35"/>
      <c r="AD179" s="35"/>
      <c r="AE179" s="35"/>
      <c r="AF179" s="35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193"/>
      <c r="BG179" s="193"/>
      <c r="BH179" s="222" t="str">
        <f>BI179&amp;BJ179</f>
        <v>MG160</v>
      </c>
      <c r="BI179" s="193" t="s">
        <v>83</v>
      </c>
      <c r="BJ179" s="193">
        <v>160</v>
      </c>
      <c r="BK179" s="194"/>
      <c r="BL179" s="194">
        <v>2</v>
      </c>
      <c r="BM179" s="194"/>
      <c r="BN179" s="194">
        <v>4</v>
      </c>
      <c r="BO179" s="194"/>
      <c r="BP179" s="194"/>
      <c r="BQ179" s="194"/>
      <c r="BR179" s="193">
        <v>108</v>
      </c>
      <c r="BS179" s="193"/>
      <c r="BT179" s="195">
        <v>0.7</v>
      </c>
      <c r="BU179" s="195">
        <v>1.4</v>
      </c>
      <c r="BV179" s="199">
        <f t="shared" ref="BV179:BW279" si="182">BV178</f>
        <v>20</v>
      </c>
      <c r="BW179" s="199">
        <f t="shared" si="182"/>
        <v>30</v>
      </c>
      <c r="BX179" s="358">
        <v>0.75</v>
      </c>
      <c r="BY179" s="187"/>
      <c r="BZ179" s="188"/>
      <c r="CA179" s="188"/>
      <c r="CB179" s="188"/>
    </row>
    <row r="180" spans="18:83" ht="15">
      <c r="R180" s="26"/>
      <c r="S180" s="26"/>
      <c r="T180" s="26"/>
      <c r="U180" s="26"/>
      <c r="V180" s="27"/>
      <c r="W180" s="27"/>
      <c r="X180" s="27"/>
      <c r="Y180" s="27"/>
      <c r="Z180" s="28"/>
      <c r="AA180" s="34"/>
      <c r="AB180" s="34"/>
      <c r="AC180" s="35"/>
      <c r="AD180" s="35"/>
      <c r="AE180" s="35"/>
      <c r="AF180" s="35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187"/>
      <c r="BG180" s="187"/>
      <c r="BH180" s="223" t="str">
        <f>BI179&amp;BJ180</f>
        <v>MG180</v>
      </c>
      <c r="BI180" s="330" t="str">
        <f>BI179</f>
        <v>MG</v>
      </c>
      <c r="BJ180" s="187">
        <v>180</v>
      </c>
      <c r="BK180" s="200"/>
      <c r="BL180" s="197">
        <f t="shared" ref="BL180" si="183">BL179</f>
        <v>2</v>
      </c>
      <c r="BM180" s="197"/>
      <c r="BN180" s="197">
        <f t="shared" ref="BN180" si="184">BN179</f>
        <v>4</v>
      </c>
      <c r="BO180" s="200"/>
      <c r="BP180" s="200"/>
      <c r="BQ180" s="200"/>
      <c r="BR180" s="187">
        <f t="shared" ref="BR180:BR185" si="185">BR179+20</f>
        <v>128</v>
      </c>
      <c r="BS180" s="187"/>
      <c r="BT180" s="198">
        <f t="shared" ref="BT180:BU185" si="186">BT179</f>
        <v>0.7</v>
      </c>
      <c r="BU180" s="198">
        <f t="shared" si="186"/>
        <v>1.4</v>
      </c>
      <c r="BV180" s="199">
        <f t="shared" si="182"/>
        <v>20</v>
      </c>
      <c r="BW180" s="199">
        <f t="shared" si="182"/>
        <v>30</v>
      </c>
      <c r="BX180" s="359">
        <f>BX179</f>
        <v>0.75</v>
      </c>
      <c r="BY180" s="187"/>
      <c r="BZ180" s="188"/>
      <c r="CA180" s="188"/>
      <c r="CB180" s="188"/>
    </row>
    <row r="181" spans="18:83" ht="15">
      <c r="R181" s="26"/>
      <c r="S181" s="26"/>
      <c r="T181" s="26"/>
      <c r="U181" s="26"/>
      <c r="V181" s="27"/>
      <c r="W181" s="27"/>
      <c r="X181" s="27"/>
      <c r="Y181" s="27"/>
      <c r="Z181" s="28"/>
      <c r="AA181" s="34"/>
      <c r="AB181" s="34"/>
      <c r="AC181" s="35"/>
      <c r="AD181" s="35"/>
      <c r="AE181" s="35"/>
      <c r="AF181" s="35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187"/>
      <c r="BG181" s="187"/>
      <c r="BH181" s="223" t="str">
        <f>BI179&amp;BJ181</f>
        <v>MG200</v>
      </c>
      <c r="BI181" s="330" t="str">
        <f t="shared" ref="BI181:BI185" si="187">BI180</f>
        <v>MG</v>
      </c>
      <c r="BJ181" s="187">
        <v>200</v>
      </c>
      <c r="BK181" s="200"/>
      <c r="BL181" s="197">
        <f t="shared" ref="BL181" si="188">BL180</f>
        <v>2</v>
      </c>
      <c r="BM181" s="197"/>
      <c r="BN181" s="197">
        <f t="shared" ref="BN181" si="189">BN180</f>
        <v>4</v>
      </c>
      <c r="BO181" s="200"/>
      <c r="BP181" s="200"/>
      <c r="BQ181" s="200"/>
      <c r="BR181" s="187">
        <f t="shared" si="185"/>
        <v>148</v>
      </c>
      <c r="BS181" s="187"/>
      <c r="BT181" s="198">
        <f t="shared" si="186"/>
        <v>0.7</v>
      </c>
      <c r="BU181" s="198">
        <f t="shared" si="186"/>
        <v>1.4</v>
      </c>
      <c r="BV181" s="199">
        <f t="shared" si="182"/>
        <v>20</v>
      </c>
      <c r="BW181" s="199">
        <f t="shared" si="182"/>
        <v>30</v>
      </c>
      <c r="BX181" s="359">
        <f t="shared" ref="BX181:BX185" si="190">BX180</f>
        <v>0.75</v>
      </c>
      <c r="BY181" s="187"/>
      <c r="BZ181" s="188"/>
      <c r="CA181" s="188"/>
      <c r="CB181" s="188"/>
    </row>
    <row r="182" spans="18:83" ht="15">
      <c r="R182" s="26"/>
      <c r="S182" s="26"/>
      <c r="T182" s="26"/>
      <c r="U182" s="26"/>
      <c r="V182" s="27"/>
      <c r="W182" s="27"/>
      <c r="X182" s="27"/>
      <c r="Y182" s="27"/>
      <c r="Z182" s="28"/>
      <c r="AA182" s="34"/>
      <c r="AB182" s="34"/>
      <c r="AC182" s="35"/>
      <c r="AD182" s="35"/>
      <c r="AE182" s="35"/>
      <c r="AF182" s="35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187"/>
      <c r="BG182" s="187"/>
      <c r="BH182" s="223" t="str">
        <f>BI179&amp;BJ182</f>
        <v>MG220</v>
      </c>
      <c r="BI182" s="330" t="str">
        <f t="shared" si="187"/>
        <v>MG</v>
      </c>
      <c r="BJ182" s="187">
        <v>220</v>
      </c>
      <c r="BK182" s="200"/>
      <c r="BL182" s="197">
        <f t="shared" ref="BL182" si="191">BL181</f>
        <v>2</v>
      </c>
      <c r="BM182" s="197"/>
      <c r="BN182" s="197">
        <f t="shared" ref="BN182" si="192">BN181</f>
        <v>4</v>
      </c>
      <c r="BO182" s="200"/>
      <c r="BP182" s="200"/>
      <c r="BQ182" s="200"/>
      <c r="BR182" s="187">
        <f t="shared" si="185"/>
        <v>168</v>
      </c>
      <c r="BS182" s="187"/>
      <c r="BT182" s="198">
        <f t="shared" si="186"/>
        <v>0.7</v>
      </c>
      <c r="BU182" s="198">
        <f t="shared" si="186"/>
        <v>1.4</v>
      </c>
      <c r="BV182" s="199">
        <f t="shared" si="182"/>
        <v>20</v>
      </c>
      <c r="BW182" s="199">
        <f t="shared" si="182"/>
        <v>30</v>
      </c>
      <c r="BX182" s="359">
        <f t="shared" si="190"/>
        <v>0.75</v>
      </c>
      <c r="BY182" s="187"/>
      <c r="BZ182" s="188"/>
      <c r="CA182" s="188"/>
      <c r="CB182" s="188"/>
    </row>
    <row r="183" spans="18:83" ht="15">
      <c r="R183" s="26"/>
      <c r="S183" s="26"/>
      <c r="T183" s="26"/>
      <c r="U183" s="26"/>
      <c r="V183" s="27"/>
      <c r="W183" s="27"/>
      <c r="X183" s="27"/>
      <c r="Y183" s="27"/>
      <c r="Z183" s="28"/>
      <c r="AA183" s="34"/>
      <c r="AB183" s="34"/>
      <c r="AC183" s="35"/>
      <c r="AD183" s="35"/>
      <c r="AE183" s="35"/>
      <c r="AF183" s="35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187"/>
      <c r="BG183" s="187"/>
      <c r="BH183" s="223" t="str">
        <f>BI179&amp;BJ183</f>
        <v>MG240</v>
      </c>
      <c r="BI183" s="330" t="str">
        <f t="shared" si="187"/>
        <v>MG</v>
      </c>
      <c r="BJ183" s="187">
        <v>240</v>
      </c>
      <c r="BK183" s="200"/>
      <c r="BL183" s="197">
        <f t="shared" ref="BL183" si="193">BL182</f>
        <v>2</v>
      </c>
      <c r="BM183" s="197"/>
      <c r="BN183" s="197">
        <f t="shared" ref="BN183" si="194">BN182</f>
        <v>4</v>
      </c>
      <c r="BO183" s="200"/>
      <c r="BP183" s="200"/>
      <c r="BQ183" s="200"/>
      <c r="BR183" s="187">
        <f t="shared" si="185"/>
        <v>188</v>
      </c>
      <c r="BS183" s="187"/>
      <c r="BT183" s="198">
        <f t="shared" si="186"/>
        <v>0.7</v>
      </c>
      <c r="BU183" s="198">
        <f t="shared" si="186"/>
        <v>1.4</v>
      </c>
      <c r="BV183" s="199">
        <f t="shared" si="182"/>
        <v>20</v>
      </c>
      <c r="BW183" s="199">
        <f t="shared" si="182"/>
        <v>30</v>
      </c>
      <c r="BX183" s="359">
        <f t="shared" si="190"/>
        <v>0.75</v>
      </c>
      <c r="BY183" s="187"/>
      <c r="BZ183" s="188"/>
      <c r="CA183" s="188"/>
      <c r="CB183" s="188"/>
    </row>
    <row r="184" spans="18:83" ht="15">
      <c r="R184" s="26"/>
      <c r="S184" s="26"/>
      <c r="T184" s="26"/>
      <c r="U184" s="26"/>
      <c r="V184" s="27"/>
      <c r="W184" s="27"/>
      <c r="X184" s="27"/>
      <c r="Y184" s="27"/>
      <c r="Z184" s="28"/>
      <c r="AA184" s="34"/>
      <c r="AB184" s="34"/>
      <c r="AC184" s="35"/>
      <c r="AD184" s="35"/>
      <c r="AE184" s="35"/>
      <c r="AF184" s="35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187"/>
      <c r="BG184" s="187"/>
      <c r="BH184" s="223" t="str">
        <f>BI179&amp;BJ184</f>
        <v>MG260</v>
      </c>
      <c r="BI184" s="330" t="str">
        <f t="shared" si="187"/>
        <v>MG</v>
      </c>
      <c r="BJ184" s="187">
        <v>260</v>
      </c>
      <c r="BK184" s="200"/>
      <c r="BL184" s="197">
        <f t="shared" ref="BL184" si="195">BL183</f>
        <v>2</v>
      </c>
      <c r="BM184" s="197"/>
      <c r="BN184" s="197">
        <f t="shared" ref="BN184" si="196">BN183</f>
        <v>4</v>
      </c>
      <c r="BO184" s="200"/>
      <c r="BP184" s="200"/>
      <c r="BQ184" s="200"/>
      <c r="BR184" s="187">
        <f t="shared" si="185"/>
        <v>208</v>
      </c>
      <c r="BS184" s="187"/>
      <c r="BT184" s="198">
        <f t="shared" si="186"/>
        <v>0.7</v>
      </c>
      <c r="BU184" s="198">
        <f t="shared" si="186"/>
        <v>1.4</v>
      </c>
      <c r="BV184" s="199">
        <f t="shared" si="182"/>
        <v>20</v>
      </c>
      <c r="BW184" s="199">
        <f t="shared" si="182"/>
        <v>30</v>
      </c>
      <c r="BX184" s="359">
        <f t="shared" si="190"/>
        <v>0.75</v>
      </c>
      <c r="BY184" s="187"/>
      <c r="BZ184" s="188"/>
      <c r="CA184" s="188"/>
      <c r="CB184" s="188"/>
    </row>
    <row r="185" spans="18:83" ht="15">
      <c r="R185" s="26"/>
      <c r="S185" s="26"/>
      <c r="T185" s="26"/>
      <c r="U185" s="26"/>
      <c r="V185" s="27"/>
      <c r="W185" s="27"/>
      <c r="X185" s="27"/>
      <c r="Y185" s="27"/>
      <c r="Z185" s="28"/>
      <c r="AA185" s="34"/>
      <c r="AB185" s="34"/>
      <c r="AC185" s="35"/>
      <c r="AD185" s="35"/>
      <c r="AE185" s="35"/>
      <c r="AF185" s="35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187"/>
      <c r="BG185" s="187"/>
      <c r="BH185" s="223" t="str">
        <f>BI179&amp;BJ185</f>
        <v>MG280</v>
      </c>
      <c r="BI185" s="330" t="str">
        <f t="shared" si="187"/>
        <v>MG</v>
      </c>
      <c r="BJ185" s="187">
        <v>280</v>
      </c>
      <c r="BK185" s="200"/>
      <c r="BL185" s="197">
        <f t="shared" ref="BL185" si="197">BL184</f>
        <v>2</v>
      </c>
      <c r="BM185" s="197"/>
      <c r="BN185" s="197">
        <f t="shared" ref="BN185" si="198">BN184</f>
        <v>4</v>
      </c>
      <c r="BO185" s="200"/>
      <c r="BP185" s="200"/>
      <c r="BQ185" s="200"/>
      <c r="BR185" s="187">
        <f t="shared" si="185"/>
        <v>228</v>
      </c>
      <c r="BS185" s="187"/>
      <c r="BT185" s="198">
        <f t="shared" si="186"/>
        <v>0.7</v>
      </c>
      <c r="BU185" s="198">
        <f t="shared" si="186"/>
        <v>1.4</v>
      </c>
      <c r="BV185" s="199">
        <f>BV184</f>
        <v>20</v>
      </c>
      <c r="BW185" s="199">
        <f>BW184</f>
        <v>30</v>
      </c>
      <c r="BX185" s="359">
        <f t="shared" si="190"/>
        <v>0.75</v>
      </c>
      <c r="BY185" s="187"/>
      <c r="BZ185" s="188"/>
      <c r="CA185" s="188"/>
      <c r="CB185" s="188"/>
      <c r="CC185" s="185" t="s">
        <v>216</v>
      </c>
      <c r="CD185" s="183" t="s">
        <v>217</v>
      </c>
      <c r="CE185" s="183" t="s">
        <v>218</v>
      </c>
    </row>
    <row r="186" spans="18:83" ht="15">
      <c r="R186" s="26"/>
      <c r="S186" s="26"/>
      <c r="T186" s="26"/>
      <c r="U186" s="26"/>
      <c r="V186" s="27"/>
      <c r="W186" s="27"/>
      <c r="X186" s="27"/>
      <c r="Y186" s="27"/>
      <c r="Z186" s="28"/>
      <c r="AA186" s="34"/>
      <c r="AB186" s="34"/>
      <c r="AC186" s="35"/>
      <c r="AD186" s="35"/>
      <c r="AE186" s="35"/>
      <c r="AF186" s="35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193"/>
      <c r="BG186" s="193"/>
      <c r="BH186" s="222" t="str">
        <f>BI186&amp;BJ186</f>
        <v>EKA140</v>
      </c>
      <c r="BI186" s="193" t="s">
        <v>201</v>
      </c>
      <c r="BJ186" s="193">
        <v>140</v>
      </c>
      <c r="BK186" s="200"/>
      <c r="BL186" s="200"/>
      <c r="BM186" s="200"/>
      <c r="BN186" s="200"/>
      <c r="BO186" s="200"/>
      <c r="BP186" s="200"/>
      <c r="BQ186" s="200"/>
      <c r="BR186" s="203">
        <v>88</v>
      </c>
      <c r="BS186" s="204">
        <v>14</v>
      </c>
      <c r="BT186" s="195">
        <v>0.26</v>
      </c>
      <c r="BU186" s="195">
        <v>0.5</v>
      </c>
      <c r="BV186" s="199">
        <f>BV185</f>
        <v>20</v>
      </c>
      <c r="BW186" s="199">
        <f>BW185</f>
        <v>30</v>
      </c>
      <c r="BX186" s="359"/>
      <c r="BY186" s="187"/>
      <c r="BZ186" s="188"/>
      <c r="CA186" s="188"/>
      <c r="CB186" s="188"/>
      <c r="CC186" s="352">
        <v>88</v>
      </c>
    </row>
    <row r="187" spans="18:83" ht="15">
      <c r="R187" s="26"/>
      <c r="S187" s="26"/>
      <c r="T187" s="26"/>
      <c r="U187" s="26"/>
      <c r="V187" s="27"/>
      <c r="W187" s="27"/>
      <c r="X187" s="27"/>
      <c r="Y187" s="27"/>
      <c r="Z187" s="28"/>
      <c r="AA187" s="34"/>
      <c r="AB187" s="34"/>
      <c r="AC187" s="35"/>
      <c r="AD187" s="35"/>
      <c r="AE187" s="35"/>
      <c r="AF187" s="35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187"/>
      <c r="BG187" s="187"/>
      <c r="BH187" s="223" t="str">
        <f>BI187&amp;BJ187</f>
        <v>EKA160</v>
      </c>
      <c r="BI187" s="187" t="str">
        <f>BI186</f>
        <v>EKA</v>
      </c>
      <c r="BJ187" s="187">
        <v>160</v>
      </c>
      <c r="BK187" s="200"/>
      <c r="BL187" s="200"/>
      <c r="BM187" s="200"/>
      <c r="BN187" s="200"/>
      <c r="BO187" s="200"/>
      <c r="BP187" s="200"/>
      <c r="BQ187" s="200"/>
      <c r="BR187" s="343">
        <v>108</v>
      </c>
      <c r="BS187" s="344">
        <v>14</v>
      </c>
      <c r="BT187" s="198">
        <f>BT186</f>
        <v>0.26</v>
      </c>
      <c r="BU187" s="198">
        <f>BU186</f>
        <v>0.5</v>
      </c>
      <c r="BV187" s="199">
        <f t="shared" ref="BV187:BV230" si="199">BV186</f>
        <v>20</v>
      </c>
      <c r="BW187" s="199">
        <f t="shared" ref="BW187:BW230" si="200">BW186</f>
        <v>30</v>
      </c>
      <c r="BX187" s="359"/>
      <c r="BY187" s="187"/>
      <c r="BZ187" s="188"/>
      <c r="CA187" s="188"/>
      <c r="CB187" s="188"/>
      <c r="CC187" s="352">
        <v>108</v>
      </c>
    </row>
    <row r="188" spans="18:83" ht="15">
      <c r="R188" s="26"/>
      <c r="S188" s="26"/>
      <c r="T188" s="26"/>
      <c r="U188" s="26"/>
      <c r="V188" s="27"/>
      <c r="W188" s="27"/>
      <c r="X188" s="27"/>
      <c r="Y188" s="27"/>
      <c r="Z188" s="28"/>
      <c r="AA188" s="34"/>
      <c r="AB188" s="34"/>
      <c r="AC188" s="35"/>
      <c r="AD188" s="35"/>
      <c r="AE188" s="35"/>
      <c r="AF188" s="35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187"/>
      <c r="BG188" s="187"/>
      <c r="BH188" s="223" t="str">
        <f>BI188&amp;BJ188</f>
        <v>EKA180</v>
      </c>
      <c r="BI188" s="187" t="str">
        <f>BI186</f>
        <v>EKA</v>
      </c>
      <c r="BJ188" s="187">
        <v>180</v>
      </c>
      <c r="BK188" s="200"/>
      <c r="BL188" s="200"/>
      <c r="BM188" s="200"/>
      <c r="BN188" s="200"/>
      <c r="BO188" s="200"/>
      <c r="BP188" s="200"/>
      <c r="BQ188" s="200"/>
      <c r="BR188" s="343">
        <v>128</v>
      </c>
      <c r="BS188" s="344">
        <v>14</v>
      </c>
      <c r="BT188" s="198">
        <f t="shared" ref="BT188:BT194" si="201">BT187</f>
        <v>0.26</v>
      </c>
      <c r="BU188" s="198">
        <f t="shared" ref="BU188:BU194" si="202">BU187</f>
        <v>0.5</v>
      </c>
      <c r="BV188" s="199">
        <f t="shared" si="199"/>
        <v>20</v>
      </c>
      <c r="BW188" s="199">
        <f t="shared" si="200"/>
        <v>30</v>
      </c>
      <c r="BX188" s="359"/>
      <c r="BY188" s="187"/>
      <c r="BZ188" s="188"/>
      <c r="CA188" s="188"/>
      <c r="CB188" s="188"/>
      <c r="CC188" s="352">
        <v>128</v>
      </c>
      <c r="CD188">
        <f>CC188-40</f>
        <v>88</v>
      </c>
    </row>
    <row r="189" spans="18:83" ht="15">
      <c r="R189" s="26"/>
      <c r="S189" s="26"/>
      <c r="T189" s="26"/>
      <c r="U189" s="26"/>
      <c r="V189" s="27"/>
      <c r="W189" s="27"/>
      <c r="X189" s="27"/>
      <c r="Y189" s="27"/>
      <c r="Z189" s="28"/>
      <c r="AA189" s="34"/>
      <c r="AB189" s="34"/>
      <c r="AC189" s="35"/>
      <c r="AD189" s="35"/>
      <c r="AE189" s="35"/>
      <c r="AF189" s="35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187"/>
      <c r="BG189" s="187"/>
      <c r="BH189" s="223" t="str">
        <f>BI188&amp;BJ189</f>
        <v>EKA200</v>
      </c>
      <c r="BI189" s="330" t="str">
        <f>BI188</f>
        <v>EKA</v>
      </c>
      <c r="BJ189" s="187">
        <v>200</v>
      </c>
      <c r="BK189" s="200"/>
      <c r="BL189" s="200"/>
      <c r="BM189" s="200"/>
      <c r="BN189" s="200"/>
      <c r="BO189" s="200"/>
      <c r="BP189" s="200"/>
      <c r="BQ189" s="200"/>
      <c r="BR189" s="187">
        <f>BR188+20</f>
        <v>148</v>
      </c>
      <c r="BS189" s="201">
        <f>BS188</f>
        <v>14</v>
      </c>
      <c r="BT189" s="198">
        <f t="shared" si="201"/>
        <v>0.26</v>
      </c>
      <c r="BU189" s="198">
        <f t="shared" si="202"/>
        <v>0.5</v>
      </c>
      <c r="BV189" s="199">
        <f t="shared" si="199"/>
        <v>20</v>
      </c>
      <c r="BW189" s="199">
        <f t="shared" si="200"/>
        <v>30</v>
      </c>
      <c r="BX189" s="359"/>
      <c r="BY189" s="187"/>
      <c r="BZ189" s="188"/>
      <c r="CA189" s="188"/>
      <c r="CB189" s="188"/>
      <c r="CC189" s="352">
        <v>148</v>
      </c>
      <c r="CD189">
        <f t="shared" ref="CD189:CD194" si="203">CC189-40</f>
        <v>108</v>
      </c>
    </row>
    <row r="190" spans="18:83" ht="15">
      <c r="R190" s="26"/>
      <c r="S190" s="26"/>
      <c r="T190" s="26"/>
      <c r="U190" s="26"/>
      <c r="V190" s="27"/>
      <c r="W190" s="27"/>
      <c r="X190" s="27"/>
      <c r="Y190" s="27"/>
      <c r="Z190" s="28"/>
      <c r="AA190" s="34"/>
      <c r="AB190" s="34"/>
      <c r="AC190" s="35"/>
      <c r="AD190" s="35"/>
      <c r="AE190" s="35"/>
      <c r="AF190" s="35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187"/>
      <c r="BG190" s="187"/>
      <c r="BH190" s="223" t="str">
        <f>BI188&amp;BJ190</f>
        <v>EKA220</v>
      </c>
      <c r="BI190" s="330" t="str">
        <f t="shared" ref="BI190:BI194" si="204">BI189</f>
        <v>EKA</v>
      </c>
      <c r="BJ190" s="187">
        <v>220</v>
      </c>
      <c r="BK190" s="200"/>
      <c r="BL190" s="200"/>
      <c r="BM190" s="200"/>
      <c r="BN190" s="200"/>
      <c r="BO190" s="200"/>
      <c r="BP190" s="200"/>
      <c r="BQ190" s="200"/>
      <c r="BR190" s="187">
        <f t="shared" ref="BR190:BR194" si="205">BR189+20</f>
        <v>168</v>
      </c>
      <c r="BS190" s="201">
        <f t="shared" ref="BS190:BS193" si="206">BS189</f>
        <v>14</v>
      </c>
      <c r="BT190" s="198">
        <f t="shared" si="201"/>
        <v>0.26</v>
      </c>
      <c r="BU190" s="198">
        <f t="shared" si="202"/>
        <v>0.5</v>
      </c>
      <c r="BV190" s="199">
        <f t="shared" si="199"/>
        <v>20</v>
      </c>
      <c r="BW190" s="199">
        <f t="shared" si="200"/>
        <v>30</v>
      </c>
      <c r="BX190" s="188"/>
      <c r="BY190" s="187"/>
      <c r="BZ190" s="188"/>
      <c r="CA190" s="188"/>
      <c r="CB190" s="188"/>
      <c r="CC190" s="352">
        <v>168</v>
      </c>
      <c r="CD190">
        <f t="shared" si="203"/>
        <v>128</v>
      </c>
    </row>
    <row r="191" spans="18:83" ht="15">
      <c r="R191" s="26"/>
      <c r="S191" s="26"/>
      <c r="T191" s="26"/>
      <c r="U191" s="26"/>
      <c r="V191" s="27"/>
      <c r="W191" s="27"/>
      <c r="X191" s="27"/>
      <c r="Y191" s="27"/>
      <c r="Z191" s="28"/>
      <c r="AA191" s="34"/>
      <c r="AB191" s="34"/>
      <c r="AC191" s="35"/>
      <c r="AD191" s="35"/>
      <c r="AE191" s="35"/>
      <c r="AF191" s="35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187"/>
      <c r="BG191" s="187"/>
      <c r="BH191" s="223" t="str">
        <f>BI188&amp;BJ191</f>
        <v>EKA240</v>
      </c>
      <c r="BI191" s="330" t="str">
        <f t="shared" si="204"/>
        <v>EKA</v>
      </c>
      <c r="BJ191" s="187">
        <v>240</v>
      </c>
      <c r="BK191" s="200"/>
      <c r="BL191" s="200"/>
      <c r="BM191" s="200"/>
      <c r="BN191" s="200"/>
      <c r="BO191" s="200"/>
      <c r="BP191" s="200"/>
      <c r="BQ191" s="200"/>
      <c r="BR191" s="187">
        <f t="shared" si="205"/>
        <v>188</v>
      </c>
      <c r="BS191" s="201">
        <f t="shared" si="206"/>
        <v>14</v>
      </c>
      <c r="BT191" s="198">
        <f t="shared" si="201"/>
        <v>0.26</v>
      </c>
      <c r="BU191" s="198">
        <f t="shared" si="202"/>
        <v>0.5</v>
      </c>
      <c r="BV191" s="199">
        <f t="shared" si="199"/>
        <v>20</v>
      </c>
      <c r="BW191" s="199">
        <f t="shared" si="200"/>
        <v>30</v>
      </c>
      <c r="BX191" s="188"/>
      <c r="BY191" s="187"/>
      <c r="BZ191" s="188"/>
      <c r="CA191" s="188"/>
      <c r="CB191" s="188"/>
      <c r="CC191" s="352">
        <v>188</v>
      </c>
      <c r="CD191">
        <f t="shared" si="203"/>
        <v>148</v>
      </c>
    </row>
    <row r="192" spans="18:83" ht="15">
      <c r="R192" s="26"/>
      <c r="S192" s="26"/>
      <c r="T192" s="26"/>
      <c r="U192" s="26"/>
      <c r="V192" s="27"/>
      <c r="W192" s="27"/>
      <c r="X192" s="27"/>
      <c r="Y192" s="27"/>
      <c r="Z192" s="28"/>
      <c r="AA192" s="34"/>
      <c r="AB192" s="34"/>
      <c r="AC192" s="35"/>
      <c r="AD192" s="35"/>
      <c r="AE192" s="35"/>
      <c r="AF192" s="35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187"/>
      <c r="BG192" s="187"/>
      <c r="BH192" s="223" t="str">
        <f>BI188&amp;BJ192</f>
        <v>EKA260</v>
      </c>
      <c r="BI192" s="330" t="str">
        <f t="shared" si="204"/>
        <v>EKA</v>
      </c>
      <c r="BJ192" s="187">
        <v>260</v>
      </c>
      <c r="BK192" s="200"/>
      <c r="BL192" s="200"/>
      <c r="BM192" s="200"/>
      <c r="BN192" s="200"/>
      <c r="BO192" s="200"/>
      <c r="BP192" s="200"/>
      <c r="BQ192" s="200"/>
      <c r="BR192" s="187">
        <f t="shared" si="205"/>
        <v>208</v>
      </c>
      <c r="BS192" s="201">
        <f t="shared" si="206"/>
        <v>14</v>
      </c>
      <c r="BT192" s="198">
        <f t="shared" si="201"/>
        <v>0.26</v>
      </c>
      <c r="BU192" s="198">
        <f t="shared" si="202"/>
        <v>0.5</v>
      </c>
      <c r="BV192" s="199">
        <f t="shared" si="199"/>
        <v>20</v>
      </c>
      <c r="BW192" s="199">
        <f t="shared" si="200"/>
        <v>30</v>
      </c>
      <c r="BX192" s="188"/>
      <c r="BY192" s="187"/>
      <c r="BZ192" s="188"/>
      <c r="CA192" s="188"/>
      <c r="CB192" s="188"/>
      <c r="CC192" s="352">
        <v>208</v>
      </c>
      <c r="CD192">
        <f t="shared" si="203"/>
        <v>168</v>
      </c>
    </row>
    <row r="193" spans="18:82" ht="15">
      <c r="R193" s="26"/>
      <c r="S193" s="26"/>
      <c r="T193" s="26"/>
      <c r="U193" s="26"/>
      <c r="V193" s="27"/>
      <c r="W193" s="27"/>
      <c r="X193" s="27"/>
      <c r="Y193" s="27"/>
      <c r="Z193" s="28"/>
      <c r="AA193" s="34"/>
      <c r="AB193" s="34"/>
      <c r="AC193" s="35"/>
      <c r="AD193" s="35"/>
      <c r="AE193" s="35"/>
      <c r="AF193" s="35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193"/>
      <c r="BG193" s="193"/>
      <c r="BH193" s="223" t="str">
        <f>BI188&amp;BJ193</f>
        <v>EKA280</v>
      </c>
      <c r="BI193" s="330" t="str">
        <f t="shared" si="204"/>
        <v>EKA</v>
      </c>
      <c r="BJ193" s="187">
        <v>280</v>
      </c>
      <c r="BK193" s="200"/>
      <c r="BL193" s="200"/>
      <c r="BM193" s="200"/>
      <c r="BN193" s="200"/>
      <c r="BO193" s="200"/>
      <c r="BP193" s="200"/>
      <c r="BQ193" s="200"/>
      <c r="BR193" s="187">
        <f t="shared" si="205"/>
        <v>228</v>
      </c>
      <c r="BS193" s="201">
        <f t="shared" si="206"/>
        <v>14</v>
      </c>
      <c r="BT193" s="198">
        <f t="shared" si="201"/>
        <v>0.26</v>
      </c>
      <c r="BU193" s="198">
        <f t="shared" si="202"/>
        <v>0.5</v>
      </c>
      <c r="BV193" s="199">
        <f t="shared" si="199"/>
        <v>20</v>
      </c>
      <c r="BW193" s="199">
        <f t="shared" si="200"/>
        <v>30</v>
      </c>
      <c r="BX193" s="188"/>
      <c r="BY193" s="187"/>
      <c r="BZ193" s="188"/>
      <c r="CA193" s="188"/>
      <c r="CB193" s="188"/>
      <c r="CC193" s="352">
        <v>228</v>
      </c>
      <c r="CD193">
        <f t="shared" si="203"/>
        <v>188</v>
      </c>
    </row>
    <row r="194" spans="18:82" ht="15">
      <c r="R194" s="26"/>
      <c r="S194" s="26"/>
      <c r="T194" s="26"/>
      <c r="U194" s="26"/>
      <c r="V194" s="27"/>
      <c r="W194" s="27"/>
      <c r="X194" s="27"/>
      <c r="Y194" s="27"/>
      <c r="Z194" s="28"/>
      <c r="AA194" s="34"/>
      <c r="AB194" s="34"/>
      <c r="AC194" s="35"/>
      <c r="AD194" s="35"/>
      <c r="AE194" s="35"/>
      <c r="AF194" s="35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187"/>
      <c r="BG194" s="187"/>
      <c r="BH194" s="223" t="str">
        <f>BI188&amp;BJ194</f>
        <v>EKA300</v>
      </c>
      <c r="BI194" s="330" t="str">
        <f t="shared" si="204"/>
        <v>EKA</v>
      </c>
      <c r="BJ194" s="187">
        <v>300</v>
      </c>
      <c r="BK194" s="200"/>
      <c r="BL194" s="200"/>
      <c r="BM194" s="200"/>
      <c r="BN194" s="200"/>
      <c r="BO194" s="200"/>
      <c r="BP194" s="200"/>
      <c r="BQ194" s="200"/>
      <c r="BR194" s="187">
        <f t="shared" si="205"/>
        <v>248</v>
      </c>
      <c r="BS194" s="201">
        <v>14</v>
      </c>
      <c r="BT194" s="198">
        <f t="shared" si="201"/>
        <v>0.26</v>
      </c>
      <c r="BU194" s="198">
        <f t="shared" si="202"/>
        <v>0.5</v>
      </c>
      <c r="BV194" s="199">
        <f t="shared" si="199"/>
        <v>20</v>
      </c>
      <c r="BW194" s="199">
        <f t="shared" si="200"/>
        <v>30</v>
      </c>
      <c r="BX194" s="188"/>
      <c r="BY194" s="187"/>
      <c r="BZ194" s="188"/>
      <c r="CA194" s="188"/>
      <c r="CB194" s="188"/>
      <c r="CC194" s="352">
        <v>248</v>
      </c>
      <c r="CD194">
        <f t="shared" si="203"/>
        <v>208</v>
      </c>
    </row>
    <row r="195" spans="18:82" ht="15">
      <c r="R195" s="26"/>
      <c r="S195" s="26"/>
      <c r="T195" s="26"/>
      <c r="U195" s="26"/>
      <c r="V195" s="27"/>
      <c r="W195" s="27"/>
      <c r="X195" s="27"/>
      <c r="Y195" s="27"/>
      <c r="Z195" s="28"/>
      <c r="AA195" s="34"/>
      <c r="AB195" s="34"/>
      <c r="AC195" s="35"/>
      <c r="AD195" s="35"/>
      <c r="AE195" s="35"/>
      <c r="AF195" s="35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193"/>
      <c r="BG195" s="193"/>
      <c r="BH195" s="222" t="str">
        <f>BI195&amp;BJ195</f>
        <v>EKB140</v>
      </c>
      <c r="BI195" s="193" t="s">
        <v>202</v>
      </c>
      <c r="BJ195" s="193">
        <v>140</v>
      </c>
      <c r="BK195" s="200"/>
      <c r="BL195" s="200"/>
      <c r="BM195" s="200"/>
      <c r="BN195" s="200"/>
      <c r="BO195" s="200"/>
      <c r="BP195" s="200"/>
      <c r="BQ195" s="200"/>
      <c r="BR195" s="203">
        <v>88</v>
      </c>
      <c r="BS195" s="204">
        <v>14</v>
      </c>
      <c r="BT195" s="195">
        <v>0.34</v>
      </c>
      <c r="BU195" s="195">
        <v>1</v>
      </c>
      <c r="BV195" s="199">
        <f t="shared" si="199"/>
        <v>20</v>
      </c>
      <c r="BW195" s="199">
        <f t="shared" si="200"/>
        <v>30</v>
      </c>
      <c r="BX195" s="359"/>
      <c r="BY195" s="187"/>
      <c r="BZ195" s="188"/>
      <c r="CA195" s="188"/>
      <c r="CB195" s="188"/>
    </row>
    <row r="196" spans="18:82" ht="15">
      <c r="R196" s="26"/>
      <c r="S196" s="26"/>
      <c r="T196" s="26"/>
      <c r="U196" s="26"/>
      <c r="V196" s="27"/>
      <c r="W196" s="27"/>
      <c r="X196" s="27"/>
      <c r="Y196" s="27"/>
      <c r="Z196" s="28"/>
      <c r="AA196" s="34"/>
      <c r="AB196" s="34"/>
      <c r="AC196" s="35"/>
      <c r="AD196" s="35"/>
      <c r="AE196" s="35"/>
      <c r="AF196" s="35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187"/>
      <c r="BG196" s="187"/>
      <c r="BH196" s="223" t="str">
        <f>BI196&amp;BJ196</f>
        <v>EKB160</v>
      </c>
      <c r="BI196" s="187" t="str">
        <f>BI195</f>
        <v>EKB</v>
      </c>
      <c r="BJ196" s="187">
        <v>160</v>
      </c>
      <c r="BK196" s="200"/>
      <c r="BL196" s="200"/>
      <c r="BM196" s="200"/>
      <c r="BN196" s="200"/>
      <c r="BO196" s="200"/>
      <c r="BP196" s="200"/>
      <c r="BQ196" s="200"/>
      <c r="BR196" s="343">
        <v>108</v>
      </c>
      <c r="BS196" s="344">
        <v>14</v>
      </c>
      <c r="BT196" s="198">
        <f>BT195</f>
        <v>0.34</v>
      </c>
      <c r="BU196" s="198">
        <f>BU195</f>
        <v>1</v>
      </c>
      <c r="BV196" s="199">
        <f t="shared" si="199"/>
        <v>20</v>
      </c>
      <c r="BW196" s="199">
        <f t="shared" si="200"/>
        <v>30</v>
      </c>
      <c r="BX196" s="359"/>
      <c r="BY196" s="187"/>
      <c r="BZ196" s="188"/>
      <c r="CA196" s="188"/>
      <c r="CB196" s="188"/>
    </row>
    <row r="197" spans="18:82" ht="15">
      <c r="R197" s="26"/>
      <c r="S197" s="26"/>
      <c r="T197" s="26"/>
      <c r="U197" s="26"/>
      <c r="V197" s="27"/>
      <c r="W197" s="27"/>
      <c r="X197" s="27"/>
      <c r="Y197" s="27"/>
      <c r="Z197" s="28"/>
      <c r="AA197" s="34"/>
      <c r="AB197" s="34"/>
      <c r="AC197" s="35"/>
      <c r="AD197" s="35"/>
      <c r="AE197" s="35"/>
      <c r="AF197" s="35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187"/>
      <c r="BG197" s="187"/>
      <c r="BH197" s="223" t="str">
        <f>BI197&amp;BJ197</f>
        <v>EKB180</v>
      </c>
      <c r="BI197" s="187" t="str">
        <f>BI196</f>
        <v>EKB</v>
      </c>
      <c r="BJ197" s="187">
        <v>180</v>
      </c>
      <c r="BK197" s="200"/>
      <c r="BL197" s="200"/>
      <c r="BM197" s="200"/>
      <c r="BN197" s="200"/>
      <c r="BO197" s="200"/>
      <c r="BP197" s="200"/>
      <c r="BQ197" s="200"/>
      <c r="BR197" s="343">
        <v>128</v>
      </c>
      <c r="BS197" s="344">
        <v>14</v>
      </c>
      <c r="BT197" s="198">
        <f t="shared" ref="BT197:BT203" si="207">BT196</f>
        <v>0.34</v>
      </c>
      <c r="BU197" s="198">
        <f t="shared" ref="BU197:BU203" si="208">BU196</f>
        <v>1</v>
      </c>
      <c r="BV197" s="199">
        <f t="shared" si="199"/>
        <v>20</v>
      </c>
      <c r="BW197" s="199">
        <f t="shared" si="200"/>
        <v>30</v>
      </c>
      <c r="BX197" s="359"/>
      <c r="BY197" s="187"/>
      <c r="BZ197" s="188"/>
      <c r="CA197" s="188"/>
      <c r="CB197" s="188"/>
    </row>
    <row r="198" spans="18:82" ht="15">
      <c r="R198" s="26"/>
      <c r="S198" s="26"/>
      <c r="T198" s="26"/>
      <c r="U198" s="26"/>
      <c r="V198" s="27"/>
      <c r="W198" s="27"/>
      <c r="X198" s="27"/>
      <c r="Y198" s="27"/>
      <c r="Z198" s="28"/>
      <c r="AA198" s="34"/>
      <c r="AB198" s="34"/>
      <c r="AC198" s="35"/>
      <c r="AD198" s="35"/>
      <c r="AE198" s="35"/>
      <c r="AF198" s="35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187"/>
      <c r="BG198" s="187"/>
      <c r="BH198" s="223" t="str">
        <f>BI197&amp;BJ198</f>
        <v>EKB200</v>
      </c>
      <c r="BI198" s="330" t="str">
        <f>BI197</f>
        <v>EKB</v>
      </c>
      <c r="BJ198" s="187">
        <v>200</v>
      </c>
      <c r="BK198" s="200"/>
      <c r="BL198" s="200"/>
      <c r="BM198" s="200"/>
      <c r="BN198" s="200"/>
      <c r="BO198" s="200"/>
      <c r="BP198" s="200"/>
      <c r="BQ198" s="200"/>
      <c r="BR198" s="187">
        <f>BR197+20</f>
        <v>148</v>
      </c>
      <c r="BS198" s="201">
        <f>BS197</f>
        <v>14</v>
      </c>
      <c r="BT198" s="198">
        <f t="shared" si="207"/>
        <v>0.34</v>
      </c>
      <c r="BU198" s="198">
        <f t="shared" si="208"/>
        <v>1</v>
      </c>
      <c r="BV198" s="199">
        <f t="shared" si="199"/>
        <v>20</v>
      </c>
      <c r="BW198" s="199">
        <f t="shared" si="200"/>
        <v>30</v>
      </c>
      <c r="BX198" s="359"/>
      <c r="BY198" s="187"/>
      <c r="BZ198" s="188"/>
      <c r="CA198" s="188"/>
      <c r="CB198" s="188"/>
    </row>
    <row r="199" spans="18:82" ht="15">
      <c r="R199" s="26"/>
      <c r="S199" s="26"/>
      <c r="T199" s="26"/>
      <c r="U199" s="26"/>
      <c r="V199" s="27"/>
      <c r="W199" s="27"/>
      <c r="X199" s="27"/>
      <c r="Y199" s="27"/>
      <c r="Z199" s="28"/>
      <c r="AA199" s="34"/>
      <c r="AB199" s="34"/>
      <c r="AC199" s="35"/>
      <c r="AD199" s="35"/>
      <c r="AE199" s="35"/>
      <c r="AF199" s="35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187"/>
      <c r="BG199" s="187"/>
      <c r="BH199" s="223" t="str">
        <f>BI197&amp;BJ199</f>
        <v>EKB220</v>
      </c>
      <c r="BI199" s="330" t="str">
        <f t="shared" ref="BI199:BI203" si="209">BI198</f>
        <v>EKB</v>
      </c>
      <c r="BJ199" s="187">
        <v>220</v>
      </c>
      <c r="BK199" s="200"/>
      <c r="BL199" s="200"/>
      <c r="BM199" s="200"/>
      <c r="BN199" s="200"/>
      <c r="BO199" s="200"/>
      <c r="BP199" s="200"/>
      <c r="BQ199" s="200"/>
      <c r="BR199" s="187">
        <f t="shared" ref="BR199:BR203" si="210">BR198+20</f>
        <v>168</v>
      </c>
      <c r="BS199" s="201">
        <f t="shared" ref="BS199:BS202" si="211">BS198</f>
        <v>14</v>
      </c>
      <c r="BT199" s="198">
        <f t="shared" si="207"/>
        <v>0.34</v>
      </c>
      <c r="BU199" s="198">
        <f t="shared" si="208"/>
        <v>1</v>
      </c>
      <c r="BV199" s="199">
        <f t="shared" si="199"/>
        <v>20</v>
      </c>
      <c r="BW199" s="199">
        <f t="shared" si="200"/>
        <v>30</v>
      </c>
      <c r="BX199" s="188"/>
      <c r="BY199" s="187"/>
      <c r="BZ199" s="188"/>
      <c r="CA199" s="188"/>
      <c r="CB199" s="188"/>
    </row>
    <row r="200" spans="18:82" ht="15">
      <c r="R200" s="26"/>
      <c r="S200" s="26"/>
      <c r="T200" s="26"/>
      <c r="U200" s="26"/>
      <c r="V200" s="27"/>
      <c r="W200" s="27"/>
      <c r="X200" s="27"/>
      <c r="Y200" s="27"/>
      <c r="Z200" s="28"/>
      <c r="AA200" s="34"/>
      <c r="AB200" s="34"/>
      <c r="AC200" s="35"/>
      <c r="AD200" s="35"/>
      <c r="AE200" s="35"/>
      <c r="AF200" s="35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187"/>
      <c r="BG200" s="187"/>
      <c r="BH200" s="223" t="str">
        <f>BI197&amp;BJ200</f>
        <v>EKB240</v>
      </c>
      <c r="BI200" s="330" t="str">
        <f t="shared" si="209"/>
        <v>EKB</v>
      </c>
      <c r="BJ200" s="187">
        <v>240</v>
      </c>
      <c r="BK200" s="200"/>
      <c r="BL200" s="200"/>
      <c r="BM200" s="200"/>
      <c r="BN200" s="200"/>
      <c r="BO200" s="200"/>
      <c r="BP200" s="200"/>
      <c r="BQ200" s="200"/>
      <c r="BR200" s="187">
        <f t="shared" si="210"/>
        <v>188</v>
      </c>
      <c r="BS200" s="201">
        <f t="shared" si="211"/>
        <v>14</v>
      </c>
      <c r="BT200" s="198">
        <f t="shared" si="207"/>
        <v>0.34</v>
      </c>
      <c r="BU200" s="198">
        <f t="shared" si="208"/>
        <v>1</v>
      </c>
      <c r="BV200" s="199">
        <f t="shared" si="199"/>
        <v>20</v>
      </c>
      <c r="BW200" s="199">
        <f t="shared" si="200"/>
        <v>30</v>
      </c>
      <c r="BX200" s="188"/>
      <c r="BY200" s="187"/>
      <c r="BZ200" s="188"/>
      <c r="CA200" s="188"/>
      <c r="CB200" s="188"/>
    </row>
    <row r="201" spans="18:82" ht="15">
      <c r="R201" s="26"/>
      <c r="S201" s="26"/>
      <c r="T201" s="26"/>
      <c r="U201" s="26"/>
      <c r="V201" s="27"/>
      <c r="W201" s="27"/>
      <c r="X201" s="27"/>
      <c r="Y201" s="27"/>
      <c r="Z201" s="28"/>
      <c r="AA201" s="34"/>
      <c r="AB201" s="34"/>
      <c r="AC201" s="35"/>
      <c r="AD201" s="35"/>
      <c r="AE201" s="35"/>
      <c r="AF201" s="35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187"/>
      <c r="BG201" s="187"/>
      <c r="BH201" s="223" t="str">
        <f>BI197&amp;BJ201</f>
        <v>EKB260</v>
      </c>
      <c r="BI201" s="330" t="str">
        <f t="shared" si="209"/>
        <v>EKB</v>
      </c>
      <c r="BJ201" s="187">
        <v>260</v>
      </c>
      <c r="BK201" s="200"/>
      <c r="BL201" s="200"/>
      <c r="BM201" s="200"/>
      <c r="BN201" s="200"/>
      <c r="BO201" s="200"/>
      <c r="BP201" s="200"/>
      <c r="BQ201" s="200"/>
      <c r="BR201" s="187">
        <f t="shared" si="210"/>
        <v>208</v>
      </c>
      <c r="BS201" s="201">
        <f t="shared" si="211"/>
        <v>14</v>
      </c>
      <c r="BT201" s="198">
        <f t="shared" si="207"/>
        <v>0.34</v>
      </c>
      <c r="BU201" s="198">
        <f t="shared" si="208"/>
        <v>1</v>
      </c>
      <c r="BV201" s="199">
        <f t="shared" si="199"/>
        <v>20</v>
      </c>
      <c r="BW201" s="199">
        <f t="shared" si="200"/>
        <v>30</v>
      </c>
      <c r="BX201" s="188"/>
      <c r="BY201" s="187"/>
      <c r="BZ201" s="188"/>
      <c r="CA201" s="188"/>
      <c r="CB201" s="188"/>
    </row>
    <row r="202" spans="18:82" ht="15">
      <c r="R202" s="26"/>
      <c r="S202" s="26"/>
      <c r="T202" s="26"/>
      <c r="U202" s="26"/>
      <c r="V202" s="27"/>
      <c r="W202" s="27"/>
      <c r="X202" s="27"/>
      <c r="Y202" s="27"/>
      <c r="Z202" s="28"/>
      <c r="AA202" s="34"/>
      <c r="AB202" s="34"/>
      <c r="AC202" s="35"/>
      <c r="AD202" s="35"/>
      <c r="AE202" s="35"/>
      <c r="AF202" s="35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193"/>
      <c r="BG202" s="193"/>
      <c r="BH202" s="223" t="str">
        <f>BI197&amp;BJ202</f>
        <v>EKB280</v>
      </c>
      <c r="BI202" s="330" t="str">
        <f t="shared" si="209"/>
        <v>EKB</v>
      </c>
      <c r="BJ202" s="187">
        <v>280</v>
      </c>
      <c r="BK202" s="200"/>
      <c r="BL202" s="200"/>
      <c r="BM202" s="200"/>
      <c r="BN202" s="200"/>
      <c r="BO202" s="200"/>
      <c r="BP202" s="200"/>
      <c r="BQ202" s="200"/>
      <c r="BR202" s="187">
        <f t="shared" si="210"/>
        <v>228</v>
      </c>
      <c r="BS202" s="201">
        <f t="shared" si="211"/>
        <v>14</v>
      </c>
      <c r="BT202" s="198">
        <f t="shared" si="207"/>
        <v>0.34</v>
      </c>
      <c r="BU202" s="198">
        <f t="shared" si="208"/>
        <v>1</v>
      </c>
      <c r="BV202" s="199">
        <f t="shared" si="199"/>
        <v>20</v>
      </c>
      <c r="BW202" s="199">
        <f t="shared" si="200"/>
        <v>30</v>
      </c>
      <c r="BX202" s="188"/>
      <c r="BY202" s="187"/>
      <c r="BZ202" s="188"/>
      <c r="CA202" s="188"/>
      <c r="CB202" s="188"/>
    </row>
    <row r="203" spans="18:82" ht="15">
      <c r="R203" s="26"/>
      <c r="S203" s="26"/>
      <c r="T203" s="26"/>
      <c r="U203" s="26"/>
      <c r="V203" s="27"/>
      <c r="W203" s="27"/>
      <c r="X203" s="27"/>
      <c r="Y203" s="27"/>
      <c r="Z203" s="28"/>
      <c r="AA203" s="34"/>
      <c r="AB203" s="34"/>
      <c r="AC203" s="35"/>
      <c r="AD203" s="35"/>
      <c r="AE203" s="35"/>
      <c r="AF203" s="35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187"/>
      <c r="BG203" s="187"/>
      <c r="BH203" s="223" t="str">
        <f>BI197&amp;BJ203</f>
        <v>EKB300</v>
      </c>
      <c r="BI203" s="330" t="str">
        <f t="shared" si="209"/>
        <v>EKB</v>
      </c>
      <c r="BJ203" s="187">
        <v>300</v>
      </c>
      <c r="BK203" s="200"/>
      <c r="BL203" s="200"/>
      <c r="BM203" s="200"/>
      <c r="BN203" s="200"/>
      <c r="BO203" s="200"/>
      <c r="BP203" s="200"/>
      <c r="BQ203" s="200"/>
      <c r="BR203" s="187">
        <f t="shared" si="210"/>
        <v>248</v>
      </c>
      <c r="BS203" s="201">
        <v>14</v>
      </c>
      <c r="BT203" s="198">
        <f t="shared" si="207"/>
        <v>0.34</v>
      </c>
      <c r="BU203" s="198">
        <f t="shared" si="208"/>
        <v>1</v>
      </c>
      <c r="BV203" s="199">
        <f t="shared" si="199"/>
        <v>20</v>
      </c>
      <c r="BW203" s="199">
        <f t="shared" si="200"/>
        <v>30</v>
      </c>
      <c r="BX203" s="188"/>
      <c r="BY203" s="187"/>
      <c r="BZ203" s="188"/>
      <c r="CA203" s="188"/>
      <c r="CB203" s="188"/>
    </row>
    <row r="204" spans="18:82" ht="15">
      <c r="R204" s="26"/>
      <c r="S204" s="26"/>
      <c r="T204" s="26"/>
      <c r="U204" s="26"/>
      <c r="V204" s="27"/>
      <c r="W204" s="27"/>
      <c r="X204" s="27"/>
      <c r="Y204" s="27"/>
      <c r="Z204" s="28"/>
      <c r="AA204" s="34"/>
      <c r="AB204" s="34"/>
      <c r="AC204" s="35"/>
      <c r="AD204" s="35"/>
      <c r="AE204" s="35"/>
      <c r="AF204" s="35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193"/>
      <c r="BG204" s="193"/>
      <c r="BH204" s="222" t="str">
        <f>BI204&amp;BJ204</f>
        <v>EKC140</v>
      </c>
      <c r="BI204" s="193" t="s">
        <v>203</v>
      </c>
      <c r="BJ204" s="193">
        <v>140</v>
      </c>
      <c r="BK204" s="200"/>
      <c r="BL204" s="200"/>
      <c r="BM204" s="200"/>
      <c r="BN204" s="200"/>
      <c r="BO204" s="200"/>
      <c r="BP204" s="200"/>
      <c r="BQ204" s="200"/>
      <c r="BR204" s="203">
        <v>88</v>
      </c>
      <c r="BS204" s="204">
        <v>14</v>
      </c>
      <c r="BT204" s="195">
        <v>0.42</v>
      </c>
      <c r="BU204" s="195">
        <v>1.4</v>
      </c>
      <c r="BV204" s="199">
        <f t="shared" si="199"/>
        <v>20</v>
      </c>
      <c r="BW204" s="199">
        <f t="shared" si="200"/>
        <v>30</v>
      </c>
      <c r="BX204" s="359"/>
      <c r="BY204" s="187"/>
      <c r="BZ204" s="188"/>
      <c r="CA204" s="188"/>
      <c r="CB204" s="188"/>
    </row>
    <row r="205" spans="18:82" ht="15">
      <c r="R205" s="26"/>
      <c r="S205" s="26"/>
      <c r="T205" s="26"/>
      <c r="U205" s="26"/>
      <c r="V205" s="27"/>
      <c r="W205" s="27"/>
      <c r="X205" s="27"/>
      <c r="Y205" s="27"/>
      <c r="Z205" s="28"/>
      <c r="AA205" s="34"/>
      <c r="AB205" s="34"/>
      <c r="AC205" s="35"/>
      <c r="AD205" s="35"/>
      <c r="AE205" s="35"/>
      <c r="AF205" s="35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187"/>
      <c r="BG205" s="187"/>
      <c r="BH205" s="223" t="str">
        <f>BI205&amp;BJ205</f>
        <v>EKC160</v>
      </c>
      <c r="BI205" s="187" t="s">
        <v>203</v>
      </c>
      <c r="BJ205" s="187">
        <v>160</v>
      </c>
      <c r="BK205" s="200"/>
      <c r="BL205" s="200"/>
      <c r="BM205" s="200"/>
      <c r="BN205" s="200"/>
      <c r="BO205" s="200"/>
      <c r="BP205" s="200"/>
      <c r="BQ205" s="200"/>
      <c r="BR205" s="343">
        <v>108</v>
      </c>
      <c r="BS205" s="344">
        <v>14</v>
      </c>
      <c r="BT205" s="198">
        <f>BT204</f>
        <v>0.42</v>
      </c>
      <c r="BU205" s="198">
        <f>BU204</f>
        <v>1.4</v>
      </c>
      <c r="BV205" s="199">
        <f t="shared" si="199"/>
        <v>20</v>
      </c>
      <c r="BW205" s="199">
        <f t="shared" si="200"/>
        <v>30</v>
      </c>
      <c r="BX205" s="359"/>
      <c r="BY205" s="187"/>
      <c r="BZ205" s="188"/>
      <c r="CA205" s="188"/>
      <c r="CB205" s="188"/>
    </row>
    <row r="206" spans="18:82" ht="15">
      <c r="R206" s="26"/>
      <c r="S206" s="26"/>
      <c r="T206" s="26"/>
      <c r="U206" s="26"/>
      <c r="V206" s="27"/>
      <c r="W206" s="27"/>
      <c r="X206" s="27"/>
      <c r="Y206" s="27"/>
      <c r="Z206" s="28"/>
      <c r="AA206" s="34"/>
      <c r="AB206" s="34"/>
      <c r="AC206" s="35"/>
      <c r="AD206" s="35"/>
      <c r="AE206" s="35"/>
      <c r="AF206" s="35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187"/>
      <c r="BG206" s="187"/>
      <c r="BH206" s="223" t="str">
        <f>BI206&amp;BJ206</f>
        <v>EKC180</v>
      </c>
      <c r="BI206" s="187" t="s">
        <v>203</v>
      </c>
      <c r="BJ206" s="187">
        <v>180</v>
      </c>
      <c r="BK206" s="200"/>
      <c r="BL206" s="200"/>
      <c r="BM206" s="200"/>
      <c r="BN206" s="200"/>
      <c r="BO206" s="200"/>
      <c r="BP206" s="200"/>
      <c r="BQ206" s="200"/>
      <c r="BR206" s="343">
        <v>128</v>
      </c>
      <c r="BS206" s="344">
        <v>14</v>
      </c>
      <c r="BT206" s="198">
        <f t="shared" ref="BT206:BT212" si="212">BT205</f>
        <v>0.42</v>
      </c>
      <c r="BU206" s="198">
        <f t="shared" ref="BU206:BU212" si="213">BU205</f>
        <v>1.4</v>
      </c>
      <c r="BV206" s="199">
        <f t="shared" si="199"/>
        <v>20</v>
      </c>
      <c r="BW206" s="199">
        <f t="shared" si="200"/>
        <v>30</v>
      </c>
      <c r="BX206" s="359"/>
      <c r="BY206" s="187"/>
      <c r="BZ206" s="188"/>
      <c r="CA206" s="188"/>
      <c r="CB206" s="188"/>
    </row>
    <row r="207" spans="18:82" ht="15">
      <c r="R207" s="26"/>
      <c r="S207" s="26"/>
      <c r="T207" s="26"/>
      <c r="U207" s="26"/>
      <c r="V207" s="27"/>
      <c r="W207" s="27"/>
      <c r="X207" s="27"/>
      <c r="Y207" s="27"/>
      <c r="Z207" s="28"/>
      <c r="AA207" s="34"/>
      <c r="AB207" s="34"/>
      <c r="AC207" s="35"/>
      <c r="AD207" s="35"/>
      <c r="AE207" s="35"/>
      <c r="AF207" s="35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187"/>
      <c r="BG207" s="187"/>
      <c r="BH207" s="223" t="str">
        <f>BI206&amp;BJ207</f>
        <v>EKC200</v>
      </c>
      <c r="BI207" s="330" t="str">
        <f>BI206</f>
        <v>EKC</v>
      </c>
      <c r="BJ207" s="187">
        <v>200</v>
      </c>
      <c r="BK207" s="200"/>
      <c r="BL207" s="200"/>
      <c r="BM207" s="200"/>
      <c r="BN207" s="200"/>
      <c r="BO207" s="200"/>
      <c r="BP207" s="200"/>
      <c r="BQ207" s="200"/>
      <c r="BR207" s="187">
        <f>BR206+20</f>
        <v>148</v>
      </c>
      <c r="BS207" s="201">
        <f>BS206</f>
        <v>14</v>
      </c>
      <c r="BT207" s="198">
        <f t="shared" si="212"/>
        <v>0.42</v>
      </c>
      <c r="BU207" s="198">
        <f t="shared" si="213"/>
        <v>1.4</v>
      </c>
      <c r="BV207" s="199">
        <f t="shared" si="199"/>
        <v>20</v>
      </c>
      <c r="BW207" s="199">
        <f t="shared" si="200"/>
        <v>30</v>
      </c>
      <c r="BX207" s="359"/>
      <c r="BY207" s="187"/>
      <c r="BZ207" s="188"/>
      <c r="CA207" s="188"/>
      <c r="CB207" s="188"/>
    </row>
    <row r="208" spans="18:82" ht="15">
      <c r="R208" s="26"/>
      <c r="S208" s="26"/>
      <c r="T208" s="26"/>
      <c r="U208" s="26"/>
      <c r="V208" s="27"/>
      <c r="W208" s="27"/>
      <c r="X208" s="27"/>
      <c r="Y208" s="27"/>
      <c r="Z208" s="28"/>
      <c r="AA208" s="34"/>
      <c r="AB208" s="34"/>
      <c r="AC208" s="35"/>
      <c r="AD208" s="35"/>
      <c r="AE208" s="35"/>
      <c r="AF208" s="35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187"/>
      <c r="BG208" s="187"/>
      <c r="BH208" s="223" t="str">
        <f>BI206&amp;BJ208</f>
        <v>EKC220</v>
      </c>
      <c r="BI208" s="330" t="str">
        <f t="shared" ref="BI208:BI212" si="214">BI207</f>
        <v>EKC</v>
      </c>
      <c r="BJ208" s="187">
        <v>220</v>
      </c>
      <c r="BK208" s="200"/>
      <c r="BL208" s="200"/>
      <c r="BM208" s="200"/>
      <c r="BN208" s="200"/>
      <c r="BO208" s="200"/>
      <c r="BP208" s="200"/>
      <c r="BQ208" s="200"/>
      <c r="BR208" s="187">
        <f t="shared" ref="BR208:BR212" si="215">BR207+20</f>
        <v>168</v>
      </c>
      <c r="BS208" s="201">
        <f t="shared" ref="BS208:BS211" si="216">BS207</f>
        <v>14</v>
      </c>
      <c r="BT208" s="198">
        <f t="shared" si="212"/>
        <v>0.42</v>
      </c>
      <c r="BU208" s="198">
        <f t="shared" si="213"/>
        <v>1.4</v>
      </c>
      <c r="BV208" s="199">
        <f t="shared" si="199"/>
        <v>20</v>
      </c>
      <c r="BW208" s="199">
        <f t="shared" si="200"/>
        <v>30</v>
      </c>
      <c r="BX208" s="188"/>
      <c r="BY208" s="187"/>
      <c r="BZ208" s="188"/>
      <c r="CA208" s="188"/>
      <c r="CB208" s="188"/>
    </row>
    <row r="209" spans="18:80" ht="15">
      <c r="R209" s="26"/>
      <c r="S209" s="26"/>
      <c r="T209" s="26"/>
      <c r="U209" s="26"/>
      <c r="V209" s="27"/>
      <c r="W209" s="27"/>
      <c r="X209" s="27"/>
      <c r="Y209" s="27"/>
      <c r="Z209" s="28"/>
      <c r="AA209" s="34"/>
      <c r="AB209" s="34"/>
      <c r="AC209" s="35"/>
      <c r="AD209" s="35"/>
      <c r="AE209" s="35"/>
      <c r="AF209" s="35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187"/>
      <c r="BG209" s="187"/>
      <c r="BH209" s="223" t="str">
        <f>BI206&amp;BJ209</f>
        <v>EKC240</v>
      </c>
      <c r="BI209" s="330" t="str">
        <f t="shared" si="214"/>
        <v>EKC</v>
      </c>
      <c r="BJ209" s="187">
        <v>240</v>
      </c>
      <c r="BK209" s="200"/>
      <c r="BL209" s="200"/>
      <c r="BM209" s="200"/>
      <c r="BN209" s="200"/>
      <c r="BO209" s="200"/>
      <c r="BP209" s="200"/>
      <c r="BQ209" s="200"/>
      <c r="BR209" s="187">
        <f t="shared" si="215"/>
        <v>188</v>
      </c>
      <c r="BS209" s="201">
        <f t="shared" si="216"/>
        <v>14</v>
      </c>
      <c r="BT209" s="198">
        <f t="shared" si="212"/>
        <v>0.42</v>
      </c>
      <c r="BU209" s="198">
        <f t="shared" si="213"/>
        <v>1.4</v>
      </c>
      <c r="BV209" s="199">
        <f t="shared" si="199"/>
        <v>20</v>
      </c>
      <c r="BW209" s="199">
        <f t="shared" si="200"/>
        <v>30</v>
      </c>
      <c r="BX209" s="188"/>
      <c r="BY209" s="187"/>
      <c r="BZ209" s="188"/>
      <c r="CA209" s="188"/>
      <c r="CB209" s="188"/>
    </row>
    <row r="210" spans="18:80" ht="15">
      <c r="R210" s="26"/>
      <c r="S210" s="26"/>
      <c r="T210" s="26"/>
      <c r="U210" s="26"/>
      <c r="V210" s="27"/>
      <c r="W210" s="27"/>
      <c r="X210" s="27"/>
      <c r="Y210" s="27"/>
      <c r="Z210" s="28"/>
      <c r="AA210" s="34"/>
      <c r="AB210" s="34"/>
      <c r="AC210" s="35"/>
      <c r="AD210" s="35"/>
      <c r="AE210" s="35"/>
      <c r="AF210" s="35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187"/>
      <c r="BG210" s="187"/>
      <c r="BH210" s="223" t="str">
        <f>BI206&amp;BJ210</f>
        <v>EKC260</v>
      </c>
      <c r="BI210" s="330" t="str">
        <f t="shared" si="214"/>
        <v>EKC</v>
      </c>
      <c r="BJ210" s="187">
        <v>260</v>
      </c>
      <c r="BK210" s="200"/>
      <c r="BL210" s="200"/>
      <c r="BM210" s="200"/>
      <c r="BN210" s="200"/>
      <c r="BO210" s="200"/>
      <c r="BP210" s="200"/>
      <c r="BQ210" s="200"/>
      <c r="BR210" s="187">
        <f t="shared" si="215"/>
        <v>208</v>
      </c>
      <c r="BS210" s="201">
        <f t="shared" si="216"/>
        <v>14</v>
      </c>
      <c r="BT210" s="198">
        <f t="shared" si="212"/>
        <v>0.42</v>
      </c>
      <c r="BU210" s="198">
        <f t="shared" si="213"/>
        <v>1.4</v>
      </c>
      <c r="BV210" s="199">
        <f t="shared" si="199"/>
        <v>20</v>
      </c>
      <c r="BW210" s="199">
        <f t="shared" si="200"/>
        <v>30</v>
      </c>
      <c r="BX210" s="188"/>
      <c r="BY210" s="187"/>
      <c r="BZ210" s="188"/>
      <c r="CA210" s="188"/>
      <c r="CB210" s="188"/>
    </row>
    <row r="211" spans="18:80" ht="15">
      <c r="R211" s="26"/>
      <c r="S211" s="26"/>
      <c r="T211" s="26"/>
      <c r="U211" s="26"/>
      <c r="V211" s="27"/>
      <c r="W211" s="27"/>
      <c r="X211" s="27"/>
      <c r="Y211" s="27"/>
      <c r="Z211" s="28"/>
      <c r="AA211" s="34"/>
      <c r="AB211" s="34"/>
      <c r="AC211" s="35"/>
      <c r="AD211" s="35"/>
      <c r="AE211" s="35"/>
      <c r="AF211" s="35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193"/>
      <c r="BG211" s="193"/>
      <c r="BH211" s="223" t="str">
        <f>BI206&amp;BJ211</f>
        <v>EKC280</v>
      </c>
      <c r="BI211" s="330" t="str">
        <f t="shared" si="214"/>
        <v>EKC</v>
      </c>
      <c r="BJ211" s="187">
        <v>280</v>
      </c>
      <c r="BK211" s="200"/>
      <c r="BL211" s="200"/>
      <c r="BM211" s="200"/>
      <c r="BN211" s="200"/>
      <c r="BO211" s="200"/>
      <c r="BP211" s="200"/>
      <c r="BQ211" s="200"/>
      <c r="BR211" s="187">
        <f t="shared" si="215"/>
        <v>228</v>
      </c>
      <c r="BS211" s="201">
        <f t="shared" si="216"/>
        <v>14</v>
      </c>
      <c r="BT211" s="198">
        <f t="shared" si="212"/>
        <v>0.42</v>
      </c>
      <c r="BU211" s="198">
        <f t="shared" si="213"/>
        <v>1.4</v>
      </c>
      <c r="BV211" s="199">
        <f t="shared" si="199"/>
        <v>20</v>
      </c>
      <c r="BW211" s="199">
        <f t="shared" si="200"/>
        <v>30</v>
      </c>
      <c r="BX211" s="188"/>
      <c r="BY211" s="187"/>
      <c r="BZ211" s="188"/>
      <c r="CA211" s="188"/>
      <c r="CB211" s="188"/>
    </row>
    <row r="212" spans="18:80" ht="15">
      <c r="R212" s="26"/>
      <c r="S212" s="26"/>
      <c r="T212" s="26"/>
      <c r="U212" s="26"/>
      <c r="V212" s="27"/>
      <c r="W212" s="27"/>
      <c r="X212" s="27"/>
      <c r="Y212" s="27"/>
      <c r="Z212" s="28"/>
      <c r="AA212" s="34"/>
      <c r="AB212" s="34"/>
      <c r="AC212" s="35"/>
      <c r="AD212" s="35"/>
      <c r="AE212" s="35"/>
      <c r="AF212" s="35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187"/>
      <c r="BG212" s="187"/>
      <c r="BH212" s="223" t="str">
        <f>BI206&amp;BJ212</f>
        <v>EKC300</v>
      </c>
      <c r="BI212" s="330" t="str">
        <f t="shared" si="214"/>
        <v>EKC</v>
      </c>
      <c r="BJ212" s="187">
        <v>300</v>
      </c>
      <c r="BK212" s="200"/>
      <c r="BL212" s="200"/>
      <c r="BM212" s="200"/>
      <c r="BN212" s="200"/>
      <c r="BO212" s="200"/>
      <c r="BP212" s="200"/>
      <c r="BQ212" s="200"/>
      <c r="BR212" s="187">
        <f t="shared" si="215"/>
        <v>248</v>
      </c>
      <c r="BS212" s="201">
        <v>14</v>
      </c>
      <c r="BT212" s="198">
        <f t="shared" si="212"/>
        <v>0.42</v>
      </c>
      <c r="BU212" s="198">
        <f t="shared" si="213"/>
        <v>1.4</v>
      </c>
      <c r="BV212" s="199">
        <f t="shared" si="199"/>
        <v>20</v>
      </c>
      <c r="BW212" s="199">
        <f t="shared" si="200"/>
        <v>30</v>
      </c>
      <c r="BX212" s="188"/>
      <c r="BY212" s="187"/>
      <c r="BZ212" s="188"/>
      <c r="CA212" s="188"/>
      <c r="CB212" s="188"/>
    </row>
    <row r="213" spans="18:80" ht="15">
      <c r="R213" s="26"/>
      <c r="S213" s="26"/>
      <c r="T213" s="26"/>
      <c r="U213" s="26"/>
      <c r="V213" s="27"/>
      <c r="W213" s="27"/>
      <c r="X213" s="27"/>
      <c r="Y213" s="27"/>
      <c r="Z213" s="28"/>
      <c r="AA213" s="34"/>
      <c r="AB213" s="34"/>
      <c r="AC213" s="35"/>
      <c r="AD213" s="35"/>
      <c r="AE213" s="35"/>
      <c r="AF213" s="35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193"/>
      <c r="BG213" s="193"/>
      <c r="BH213" s="222" t="str">
        <f>BI213&amp;BJ213</f>
        <v>EKD140</v>
      </c>
      <c r="BI213" s="193" t="s">
        <v>204</v>
      </c>
      <c r="BJ213" s="193">
        <v>140</v>
      </c>
      <c r="BK213" s="200"/>
      <c r="BL213" s="200"/>
      <c r="BM213" s="200"/>
      <c r="BN213" s="200"/>
      <c r="BO213" s="200"/>
      <c r="BP213" s="200"/>
      <c r="BQ213" s="200"/>
      <c r="BR213" s="203">
        <v>88</v>
      </c>
      <c r="BS213" s="204">
        <v>14</v>
      </c>
      <c r="BT213" s="195">
        <v>0.5</v>
      </c>
      <c r="BU213" s="195">
        <v>1.4</v>
      </c>
      <c r="BV213" s="199">
        <f t="shared" si="199"/>
        <v>20</v>
      </c>
      <c r="BW213" s="199">
        <f t="shared" si="200"/>
        <v>30</v>
      </c>
      <c r="BX213" s="359"/>
      <c r="BY213" s="187"/>
      <c r="BZ213" s="188"/>
      <c r="CA213" s="188"/>
      <c r="CB213" s="188"/>
    </row>
    <row r="214" spans="18:80" ht="15">
      <c r="R214" s="26"/>
      <c r="S214" s="26"/>
      <c r="T214" s="26"/>
      <c r="U214" s="26"/>
      <c r="V214" s="27"/>
      <c r="W214" s="27"/>
      <c r="X214" s="27"/>
      <c r="Y214" s="27"/>
      <c r="Z214" s="28"/>
      <c r="AA214" s="34"/>
      <c r="AB214" s="34"/>
      <c r="AC214" s="35"/>
      <c r="AD214" s="35"/>
      <c r="AE214" s="35"/>
      <c r="AF214" s="35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187"/>
      <c r="BG214" s="187"/>
      <c r="BH214" s="223" t="str">
        <f>BI214&amp;BJ214</f>
        <v>EKD160</v>
      </c>
      <c r="BI214" s="187" t="str">
        <f>BI213</f>
        <v>EKD</v>
      </c>
      <c r="BJ214" s="187">
        <v>160</v>
      </c>
      <c r="BK214" s="200"/>
      <c r="BL214" s="200"/>
      <c r="BM214" s="200"/>
      <c r="BN214" s="200"/>
      <c r="BO214" s="200"/>
      <c r="BP214" s="200"/>
      <c r="BQ214" s="200"/>
      <c r="BR214" s="343">
        <v>108</v>
      </c>
      <c r="BS214" s="344">
        <v>14</v>
      </c>
      <c r="BT214" s="198">
        <f>BT213</f>
        <v>0.5</v>
      </c>
      <c r="BU214" s="198">
        <f>BU213</f>
        <v>1.4</v>
      </c>
      <c r="BV214" s="199">
        <f t="shared" si="199"/>
        <v>20</v>
      </c>
      <c r="BW214" s="199">
        <f t="shared" si="200"/>
        <v>30</v>
      </c>
      <c r="BX214" s="359"/>
      <c r="BY214" s="187"/>
      <c r="BZ214" s="188"/>
      <c r="CA214" s="188"/>
      <c r="CB214" s="188"/>
    </row>
    <row r="215" spans="18:80" ht="15">
      <c r="R215" s="26"/>
      <c r="S215" s="26"/>
      <c r="T215" s="26"/>
      <c r="U215" s="26"/>
      <c r="V215" s="27"/>
      <c r="W215" s="27"/>
      <c r="X215" s="27"/>
      <c r="Y215" s="27"/>
      <c r="Z215" s="28"/>
      <c r="AA215" s="34"/>
      <c r="AB215" s="34"/>
      <c r="AC215" s="35"/>
      <c r="AD215" s="35"/>
      <c r="AE215" s="35"/>
      <c r="AF215" s="35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187"/>
      <c r="BG215" s="187"/>
      <c r="BH215" s="223" t="str">
        <f>BI215&amp;BJ215</f>
        <v>EKD180</v>
      </c>
      <c r="BI215" s="187" t="str">
        <f>BI213</f>
        <v>EKD</v>
      </c>
      <c r="BJ215" s="187">
        <v>180</v>
      </c>
      <c r="BK215" s="200"/>
      <c r="BL215" s="200"/>
      <c r="BM215" s="200"/>
      <c r="BN215" s="200"/>
      <c r="BO215" s="200"/>
      <c r="BP215" s="200"/>
      <c r="BQ215" s="200"/>
      <c r="BR215" s="343">
        <v>128</v>
      </c>
      <c r="BS215" s="344">
        <v>14</v>
      </c>
      <c r="BT215" s="198">
        <f t="shared" ref="BT215:BT221" si="217">BT214</f>
        <v>0.5</v>
      </c>
      <c r="BU215" s="198">
        <f t="shared" ref="BU215:BU221" si="218">BU214</f>
        <v>1.4</v>
      </c>
      <c r="BV215" s="199">
        <f t="shared" si="199"/>
        <v>20</v>
      </c>
      <c r="BW215" s="199">
        <f t="shared" si="200"/>
        <v>30</v>
      </c>
      <c r="BX215" s="359"/>
      <c r="BY215" s="187"/>
      <c r="BZ215" s="188"/>
      <c r="CA215" s="188"/>
      <c r="CB215" s="188"/>
    </row>
    <row r="216" spans="18:80" ht="15">
      <c r="R216" s="26"/>
      <c r="S216" s="26"/>
      <c r="T216" s="26"/>
      <c r="U216" s="26"/>
      <c r="V216" s="27"/>
      <c r="W216" s="27"/>
      <c r="X216" s="27"/>
      <c r="Y216" s="27"/>
      <c r="Z216" s="28"/>
      <c r="AA216" s="34"/>
      <c r="AB216" s="34"/>
      <c r="AC216" s="35"/>
      <c r="AD216" s="35"/>
      <c r="AE216" s="35"/>
      <c r="AF216" s="35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187"/>
      <c r="BG216" s="187"/>
      <c r="BH216" s="223" t="str">
        <f>BI215&amp;BJ216</f>
        <v>EKD200</v>
      </c>
      <c r="BI216" s="330" t="str">
        <f>BI215</f>
        <v>EKD</v>
      </c>
      <c r="BJ216" s="187">
        <v>200</v>
      </c>
      <c r="BK216" s="200"/>
      <c r="BL216" s="200"/>
      <c r="BM216" s="200"/>
      <c r="BN216" s="200"/>
      <c r="BO216" s="200"/>
      <c r="BP216" s="200"/>
      <c r="BQ216" s="200"/>
      <c r="BR216" s="187">
        <f>BR215+20</f>
        <v>148</v>
      </c>
      <c r="BS216" s="201">
        <f>BS215</f>
        <v>14</v>
      </c>
      <c r="BT216" s="198">
        <f t="shared" si="217"/>
        <v>0.5</v>
      </c>
      <c r="BU216" s="198">
        <f t="shared" si="218"/>
        <v>1.4</v>
      </c>
      <c r="BV216" s="199">
        <f t="shared" si="199"/>
        <v>20</v>
      </c>
      <c r="BW216" s="199">
        <f t="shared" si="200"/>
        <v>30</v>
      </c>
      <c r="BX216" s="359"/>
      <c r="BY216" s="187"/>
      <c r="BZ216" s="188"/>
      <c r="CA216" s="188"/>
      <c r="CB216" s="188"/>
    </row>
    <row r="217" spans="18:80" ht="15">
      <c r="R217" s="26"/>
      <c r="S217" s="26"/>
      <c r="T217" s="26"/>
      <c r="U217" s="26"/>
      <c r="V217" s="27"/>
      <c r="W217" s="27"/>
      <c r="X217" s="27"/>
      <c r="Y217" s="27"/>
      <c r="Z217" s="28"/>
      <c r="AA217" s="34"/>
      <c r="AB217" s="34"/>
      <c r="AC217" s="35"/>
      <c r="AD217" s="35"/>
      <c r="AE217" s="35"/>
      <c r="AF217" s="35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187"/>
      <c r="BG217" s="187"/>
      <c r="BH217" s="223" t="str">
        <f>BI215&amp;BJ217</f>
        <v>EKD220</v>
      </c>
      <c r="BI217" s="330" t="str">
        <f t="shared" ref="BI217:BI221" si="219">BI216</f>
        <v>EKD</v>
      </c>
      <c r="BJ217" s="187">
        <v>220</v>
      </c>
      <c r="BK217" s="200"/>
      <c r="BL217" s="200"/>
      <c r="BM217" s="200"/>
      <c r="BN217" s="200"/>
      <c r="BO217" s="200"/>
      <c r="BP217" s="200"/>
      <c r="BQ217" s="200"/>
      <c r="BR217" s="187">
        <f t="shared" ref="BR217:BR221" si="220">BR216+20</f>
        <v>168</v>
      </c>
      <c r="BS217" s="201">
        <f t="shared" ref="BS217:BS220" si="221">BS216</f>
        <v>14</v>
      </c>
      <c r="BT217" s="198">
        <f t="shared" si="217"/>
        <v>0.5</v>
      </c>
      <c r="BU217" s="198">
        <f t="shared" si="218"/>
        <v>1.4</v>
      </c>
      <c r="BV217" s="199">
        <f t="shared" si="199"/>
        <v>20</v>
      </c>
      <c r="BW217" s="199">
        <f t="shared" si="200"/>
        <v>30</v>
      </c>
      <c r="BX217" s="188"/>
      <c r="BY217" s="187"/>
      <c r="BZ217" s="188"/>
      <c r="CA217" s="188"/>
      <c r="CB217" s="188"/>
    </row>
    <row r="218" spans="18:80" ht="15">
      <c r="R218" s="26"/>
      <c r="S218" s="26"/>
      <c r="T218" s="26"/>
      <c r="U218" s="26"/>
      <c r="V218" s="27"/>
      <c r="W218" s="27"/>
      <c r="X218" s="27"/>
      <c r="Y218" s="27"/>
      <c r="Z218" s="28"/>
      <c r="AA218" s="34"/>
      <c r="AB218" s="34"/>
      <c r="AC218" s="35"/>
      <c r="AD218" s="35"/>
      <c r="AE218" s="35"/>
      <c r="AF218" s="35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187"/>
      <c r="BG218" s="187"/>
      <c r="BH218" s="223" t="str">
        <f>BI215&amp;BJ218</f>
        <v>EKD240</v>
      </c>
      <c r="BI218" s="330" t="str">
        <f t="shared" si="219"/>
        <v>EKD</v>
      </c>
      <c r="BJ218" s="187">
        <v>240</v>
      </c>
      <c r="BK218" s="200"/>
      <c r="BL218" s="200"/>
      <c r="BM218" s="200"/>
      <c r="BN218" s="200"/>
      <c r="BO218" s="200"/>
      <c r="BP218" s="200"/>
      <c r="BQ218" s="200"/>
      <c r="BR218" s="187">
        <f t="shared" si="220"/>
        <v>188</v>
      </c>
      <c r="BS218" s="201">
        <f t="shared" si="221"/>
        <v>14</v>
      </c>
      <c r="BT218" s="198">
        <f t="shared" si="217"/>
        <v>0.5</v>
      </c>
      <c r="BU218" s="198">
        <f t="shared" si="218"/>
        <v>1.4</v>
      </c>
      <c r="BV218" s="199">
        <f t="shared" si="199"/>
        <v>20</v>
      </c>
      <c r="BW218" s="199">
        <f t="shared" si="200"/>
        <v>30</v>
      </c>
      <c r="BX218" s="188"/>
      <c r="BY218" s="187"/>
      <c r="BZ218" s="188"/>
      <c r="CA218" s="188"/>
      <c r="CB218" s="188"/>
    </row>
    <row r="219" spans="18:80" ht="15">
      <c r="R219" s="26"/>
      <c r="S219" s="26"/>
      <c r="T219" s="26"/>
      <c r="U219" s="26"/>
      <c r="V219" s="27"/>
      <c r="W219" s="27"/>
      <c r="X219" s="27"/>
      <c r="Y219" s="27"/>
      <c r="Z219" s="28"/>
      <c r="AA219" s="34"/>
      <c r="AB219" s="34"/>
      <c r="AC219" s="35"/>
      <c r="AD219" s="35"/>
      <c r="AE219" s="35"/>
      <c r="AF219" s="35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187"/>
      <c r="BG219" s="187"/>
      <c r="BH219" s="223" t="str">
        <f>BI215&amp;BJ219</f>
        <v>EKD260</v>
      </c>
      <c r="BI219" s="330" t="str">
        <f t="shared" si="219"/>
        <v>EKD</v>
      </c>
      <c r="BJ219" s="187">
        <v>260</v>
      </c>
      <c r="BK219" s="200"/>
      <c r="BL219" s="200"/>
      <c r="BM219" s="200"/>
      <c r="BN219" s="200"/>
      <c r="BO219" s="200"/>
      <c r="BP219" s="200"/>
      <c r="BQ219" s="200"/>
      <c r="BR219" s="187">
        <f t="shared" si="220"/>
        <v>208</v>
      </c>
      <c r="BS219" s="201">
        <f t="shared" si="221"/>
        <v>14</v>
      </c>
      <c r="BT219" s="198">
        <f t="shared" si="217"/>
        <v>0.5</v>
      </c>
      <c r="BU219" s="198">
        <f t="shared" si="218"/>
        <v>1.4</v>
      </c>
      <c r="BV219" s="199">
        <f t="shared" si="199"/>
        <v>20</v>
      </c>
      <c r="BW219" s="199">
        <f t="shared" si="200"/>
        <v>30</v>
      </c>
      <c r="BX219" s="188"/>
      <c r="BY219" s="187"/>
      <c r="BZ219" s="188"/>
      <c r="CA219" s="188"/>
      <c r="CB219" s="188"/>
    </row>
    <row r="220" spans="18:80" ht="15">
      <c r="R220" s="26"/>
      <c r="S220" s="26"/>
      <c r="T220" s="26"/>
      <c r="U220" s="26"/>
      <c r="V220" s="27"/>
      <c r="W220" s="27"/>
      <c r="X220" s="27"/>
      <c r="Y220" s="27"/>
      <c r="Z220" s="28"/>
      <c r="AA220" s="34"/>
      <c r="AB220" s="34"/>
      <c r="AC220" s="35"/>
      <c r="AD220" s="35"/>
      <c r="AE220" s="35"/>
      <c r="AF220" s="35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193"/>
      <c r="BG220" s="193"/>
      <c r="BH220" s="223" t="str">
        <f>BI215&amp;BJ220</f>
        <v>EKD280</v>
      </c>
      <c r="BI220" s="330" t="str">
        <f t="shared" si="219"/>
        <v>EKD</v>
      </c>
      <c r="BJ220" s="187">
        <v>280</v>
      </c>
      <c r="BK220" s="200"/>
      <c r="BL220" s="200"/>
      <c r="BM220" s="200"/>
      <c r="BN220" s="200"/>
      <c r="BO220" s="200"/>
      <c r="BP220" s="200"/>
      <c r="BQ220" s="200"/>
      <c r="BR220" s="187">
        <f t="shared" si="220"/>
        <v>228</v>
      </c>
      <c r="BS220" s="201">
        <f t="shared" si="221"/>
        <v>14</v>
      </c>
      <c r="BT220" s="198">
        <f t="shared" si="217"/>
        <v>0.5</v>
      </c>
      <c r="BU220" s="198">
        <f t="shared" si="218"/>
        <v>1.4</v>
      </c>
      <c r="BV220" s="199">
        <f t="shared" si="199"/>
        <v>20</v>
      </c>
      <c r="BW220" s="199">
        <f t="shared" si="200"/>
        <v>30</v>
      </c>
      <c r="BX220" s="188"/>
      <c r="BY220" s="187"/>
      <c r="BZ220" s="188"/>
      <c r="CA220" s="188"/>
      <c r="CB220" s="188"/>
    </row>
    <row r="221" spans="18:80" ht="15">
      <c r="R221" s="26"/>
      <c r="S221" s="26"/>
      <c r="T221" s="26"/>
      <c r="U221" s="26"/>
      <c r="V221" s="27"/>
      <c r="W221" s="27"/>
      <c r="X221" s="27"/>
      <c r="Y221" s="27"/>
      <c r="Z221" s="28"/>
      <c r="AA221" s="34"/>
      <c r="AB221" s="34"/>
      <c r="AC221" s="35"/>
      <c r="AD221" s="35"/>
      <c r="AE221" s="35"/>
      <c r="AF221" s="35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187"/>
      <c r="BG221" s="187"/>
      <c r="BH221" s="223" t="str">
        <f>BI215&amp;BJ221</f>
        <v>EKD300</v>
      </c>
      <c r="BI221" s="330" t="str">
        <f t="shared" si="219"/>
        <v>EKD</v>
      </c>
      <c r="BJ221" s="187">
        <v>300</v>
      </c>
      <c r="BK221" s="200"/>
      <c r="BL221" s="200"/>
      <c r="BM221" s="200"/>
      <c r="BN221" s="200"/>
      <c r="BO221" s="200"/>
      <c r="BP221" s="200"/>
      <c r="BQ221" s="200"/>
      <c r="BR221" s="187">
        <f t="shared" si="220"/>
        <v>248</v>
      </c>
      <c r="BS221" s="201">
        <v>14</v>
      </c>
      <c r="BT221" s="198">
        <f t="shared" si="217"/>
        <v>0.5</v>
      </c>
      <c r="BU221" s="198">
        <f t="shared" si="218"/>
        <v>1.4</v>
      </c>
      <c r="BV221" s="199">
        <f t="shared" si="199"/>
        <v>20</v>
      </c>
      <c r="BW221" s="199">
        <f t="shared" si="200"/>
        <v>30</v>
      </c>
      <c r="BX221" s="188"/>
      <c r="BY221" s="187"/>
      <c r="BZ221" s="188"/>
      <c r="CA221" s="188"/>
      <c r="CB221" s="188"/>
    </row>
    <row r="222" spans="18:80" ht="15">
      <c r="R222" s="26"/>
      <c r="S222" s="26"/>
      <c r="T222" s="26"/>
      <c r="U222" s="26"/>
      <c r="V222" s="27"/>
      <c r="W222" s="27"/>
      <c r="X222" s="27"/>
      <c r="Y222" s="27"/>
      <c r="Z222" s="28"/>
      <c r="AA222" s="34"/>
      <c r="AB222" s="34"/>
      <c r="AC222" s="35"/>
      <c r="AD222" s="35"/>
      <c r="AE222" s="35"/>
      <c r="AF222" s="35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193"/>
      <c r="BG222" s="193"/>
      <c r="BH222" s="222" t="str">
        <f>BI222&amp;BJ222</f>
        <v>EKE140</v>
      </c>
      <c r="BI222" s="193" t="s">
        <v>205</v>
      </c>
      <c r="BJ222" s="193">
        <v>140</v>
      </c>
      <c r="BK222" s="200"/>
      <c r="BL222" s="200"/>
      <c r="BM222" s="200"/>
      <c r="BN222" s="200"/>
      <c r="BO222" s="200"/>
      <c r="BP222" s="200"/>
      <c r="BQ222" s="200"/>
      <c r="BR222" s="203">
        <v>88</v>
      </c>
      <c r="BS222" s="204">
        <v>14</v>
      </c>
      <c r="BT222" s="195">
        <v>0.57999999999999996</v>
      </c>
      <c r="BU222" s="195">
        <v>1.4</v>
      </c>
      <c r="BV222" s="199">
        <f t="shared" si="199"/>
        <v>20</v>
      </c>
      <c r="BW222" s="199">
        <f t="shared" si="200"/>
        <v>30</v>
      </c>
      <c r="BX222" s="359"/>
      <c r="BY222" s="187"/>
      <c r="BZ222" s="188"/>
      <c r="CA222" s="188"/>
      <c r="CB222" s="188"/>
    </row>
    <row r="223" spans="18:80" ht="15">
      <c r="R223" s="26"/>
      <c r="S223" s="26"/>
      <c r="T223" s="26"/>
      <c r="U223" s="26"/>
      <c r="V223" s="27"/>
      <c r="W223" s="27"/>
      <c r="X223" s="27"/>
      <c r="Y223" s="27"/>
      <c r="Z223" s="28"/>
      <c r="AA223" s="34"/>
      <c r="AB223" s="34"/>
      <c r="AC223" s="35"/>
      <c r="AD223" s="35"/>
      <c r="AE223" s="35"/>
      <c r="AF223" s="35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187"/>
      <c r="BG223" s="187"/>
      <c r="BH223" s="223" t="str">
        <f>BI223&amp;BJ223</f>
        <v>EKE160</v>
      </c>
      <c r="BI223" s="187" t="str">
        <f>BI222</f>
        <v>EKE</v>
      </c>
      <c r="BJ223" s="187">
        <v>160</v>
      </c>
      <c r="BK223" s="200"/>
      <c r="BL223" s="200"/>
      <c r="BM223" s="200"/>
      <c r="BN223" s="200"/>
      <c r="BO223" s="200"/>
      <c r="BP223" s="200"/>
      <c r="BQ223" s="200"/>
      <c r="BR223" s="343">
        <v>108</v>
      </c>
      <c r="BS223" s="344">
        <v>14</v>
      </c>
      <c r="BT223" s="198">
        <f>BT222</f>
        <v>0.57999999999999996</v>
      </c>
      <c r="BU223" s="198">
        <f>BU222</f>
        <v>1.4</v>
      </c>
      <c r="BV223" s="199">
        <f t="shared" si="199"/>
        <v>20</v>
      </c>
      <c r="BW223" s="199">
        <f t="shared" si="200"/>
        <v>30</v>
      </c>
      <c r="BX223" s="359"/>
      <c r="BY223" s="187"/>
      <c r="BZ223" s="188"/>
      <c r="CA223" s="188"/>
      <c r="CB223" s="188"/>
    </row>
    <row r="224" spans="18:80" ht="15">
      <c r="R224" s="26"/>
      <c r="S224" s="26"/>
      <c r="T224" s="26"/>
      <c r="U224" s="26"/>
      <c r="V224" s="27"/>
      <c r="W224" s="27"/>
      <c r="X224" s="27"/>
      <c r="Y224" s="27"/>
      <c r="Z224" s="28"/>
      <c r="AA224" s="34"/>
      <c r="AB224" s="34"/>
      <c r="AC224" s="35"/>
      <c r="AD224" s="35"/>
      <c r="AE224" s="35"/>
      <c r="AF224" s="35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187"/>
      <c r="BG224" s="187"/>
      <c r="BH224" s="223" t="str">
        <f>BI224&amp;BJ224</f>
        <v>EKE180</v>
      </c>
      <c r="BI224" s="187" t="str">
        <f>BI223</f>
        <v>EKE</v>
      </c>
      <c r="BJ224" s="187">
        <v>180</v>
      </c>
      <c r="BK224" s="200"/>
      <c r="BL224" s="200"/>
      <c r="BM224" s="200"/>
      <c r="BN224" s="200"/>
      <c r="BO224" s="200"/>
      <c r="BP224" s="200"/>
      <c r="BQ224" s="200"/>
      <c r="BR224" s="343">
        <v>128</v>
      </c>
      <c r="BS224" s="344">
        <v>14</v>
      </c>
      <c r="BT224" s="198">
        <f t="shared" ref="BT224:BT230" si="222">BT223</f>
        <v>0.57999999999999996</v>
      </c>
      <c r="BU224" s="198">
        <f t="shared" ref="BU224:BU230" si="223">BU223</f>
        <v>1.4</v>
      </c>
      <c r="BV224" s="199">
        <f t="shared" si="199"/>
        <v>20</v>
      </c>
      <c r="BW224" s="199">
        <f t="shared" si="200"/>
        <v>30</v>
      </c>
      <c r="BX224" s="359"/>
      <c r="BY224" s="187"/>
      <c r="BZ224" s="188"/>
      <c r="CA224" s="188"/>
      <c r="CB224" s="188"/>
    </row>
    <row r="225" spans="18:80" ht="15">
      <c r="R225" s="26"/>
      <c r="S225" s="26"/>
      <c r="T225" s="26"/>
      <c r="U225" s="26"/>
      <c r="V225" s="27"/>
      <c r="W225" s="27"/>
      <c r="X225" s="27"/>
      <c r="Y225" s="27"/>
      <c r="Z225" s="28"/>
      <c r="AA225" s="34"/>
      <c r="AB225" s="34"/>
      <c r="AC225" s="35"/>
      <c r="AD225" s="35"/>
      <c r="AE225" s="35"/>
      <c r="AF225" s="35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187"/>
      <c r="BG225" s="187"/>
      <c r="BH225" s="223" t="str">
        <f>BI224&amp;BJ225</f>
        <v>EKE200</v>
      </c>
      <c r="BI225" s="330" t="str">
        <f>BI224</f>
        <v>EKE</v>
      </c>
      <c r="BJ225" s="187">
        <v>200</v>
      </c>
      <c r="BK225" s="200"/>
      <c r="BL225" s="200"/>
      <c r="BM225" s="200"/>
      <c r="BN225" s="200"/>
      <c r="BO225" s="200"/>
      <c r="BP225" s="200"/>
      <c r="BQ225" s="200"/>
      <c r="BR225" s="187">
        <f>BR224+20</f>
        <v>148</v>
      </c>
      <c r="BS225" s="201">
        <f>BS224</f>
        <v>14</v>
      </c>
      <c r="BT225" s="198">
        <f t="shared" si="222"/>
        <v>0.57999999999999996</v>
      </c>
      <c r="BU225" s="198">
        <f t="shared" si="223"/>
        <v>1.4</v>
      </c>
      <c r="BV225" s="199">
        <f t="shared" si="199"/>
        <v>20</v>
      </c>
      <c r="BW225" s="199">
        <f t="shared" si="200"/>
        <v>30</v>
      </c>
      <c r="BX225" s="359"/>
      <c r="BY225" s="187"/>
      <c r="BZ225" s="188"/>
      <c r="CA225" s="188"/>
      <c r="CB225" s="188"/>
    </row>
    <row r="226" spans="18:80" ht="15">
      <c r="R226" s="26"/>
      <c r="S226" s="26"/>
      <c r="T226" s="26"/>
      <c r="U226" s="26"/>
      <c r="V226" s="27"/>
      <c r="W226" s="27"/>
      <c r="X226" s="27"/>
      <c r="Y226" s="27"/>
      <c r="Z226" s="28"/>
      <c r="AA226" s="34"/>
      <c r="AB226" s="34"/>
      <c r="AC226" s="35"/>
      <c r="AD226" s="35"/>
      <c r="AE226" s="35"/>
      <c r="AF226" s="35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187"/>
      <c r="BG226" s="187"/>
      <c r="BH226" s="223" t="str">
        <f>BI224&amp;BJ226</f>
        <v>EKE220</v>
      </c>
      <c r="BI226" s="330" t="str">
        <f t="shared" ref="BI226:BI230" si="224">BI225</f>
        <v>EKE</v>
      </c>
      <c r="BJ226" s="187">
        <v>220</v>
      </c>
      <c r="BK226" s="200"/>
      <c r="BL226" s="200"/>
      <c r="BM226" s="200"/>
      <c r="BN226" s="200"/>
      <c r="BO226" s="200"/>
      <c r="BP226" s="200"/>
      <c r="BQ226" s="200"/>
      <c r="BR226" s="187">
        <f t="shared" ref="BR226:BR230" si="225">BR225+20</f>
        <v>168</v>
      </c>
      <c r="BS226" s="201">
        <f t="shared" ref="BS226:BS229" si="226">BS225</f>
        <v>14</v>
      </c>
      <c r="BT226" s="198">
        <f t="shared" si="222"/>
        <v>0.57999999999999996</v>
      </c>
      <c r="BU226" s="198">
        <f t="shared" si="223"/>
        <v>1.4</v>
      </c>
      <c r="BV226" s="199">
        <f t="shared" si="199"/>
        <v>20</v>
      </c>
      <c r="BW226" s="199">
        <f t="shared" si="200"/>
        <v>30</v>
      </c>
      <c r="BX226" s="188"/>
      <c r="BY226" s="187"/>
      <c r="BZ226" s="188"/>
      <c r="CA226" s="188"/>
      <c r="CB226" s="188"/>
    </row>
    <row r="227" spans="18:80" ht="15">
      <c r="R227" s="26"/>
      <c r="S227" s="26"/>
      <c r="T227" s="26"/>
      <c r="U227" s="26"/>
      <c r="V227" s="27"/>
      <c r="W227" s="27"/>
      <c r="X227" s="27"/>
      <c r="Y227" s="27"/>
      <c r="Z227" s="28"/>
      <c r="AA227" s="34"/>
      <c r="AB227" s="34"/>
      <c r="AC227" s="35"/>
      <c r="AD227" s="35"/>
      <c r="AE227" s="35"/>
      <c r="AF227" s="35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187"/>
      <c r="BG227" s="187"/>
      <c r="BH227" s="223" t="str">
        <f>BI224&amp;BJ227</f>
        <v>EKE240</v>
      </c>
      <c r="BI227" s="330" t="str">
        <f t="shared" si="224"/>
        <v>EKE</v>
      </c>
      <c r="BJ227" s="187">
        <v>240</v>
      </c>
      <c r="BK227" s="200"/>
      <c r="BL227" s="200"/>
      <c r="BM227" s="200"/>
      <c r="BN227" s="200"/>
      <c r="BO227" s="200"/>
      <c r="BP227" s="200"/>
      <c r="BQ227" s="200"/>
      <c r="BR227" s="187">
        <f t="shared" si="225"/>
        <v>188</v>
      </c>
      <c r="BS227" s="201">
        <f t="shared" si="226"/>
        <v>14</v>
      </c>
      <c r="BT227" s="198">
        <f t="shared" si="222"/>
        <v>0.57999999999999996</v>
      </c>
      <c r="BU227" s="198">
        <f t="shared" si="223"/>
        <v>1.4</v>
      </c>
      <c r="BV227" s="199">
        <f t="shared" si="199"/>
        <v>20</v>
      </c>
      <c r="BW227" s="199">
        <f t="shared" si="200"/>
        <v>30</v>
      </c>
      <c r="BX227" s="188"/>
      <c r="BY227" s="187"/>
      <c r="BZ227" s="188"/>
      <c r="CA227" s="188"/>
      <c r="CB227" s="188"/>
    </row>
    <row r="228" spans="18:80" ht="15">
      <c r="R228" s="26"/>
      <c r="S228" s="26"/>
      <c r="T228" s="26"/>
      <c r="U228" s="26"/>
      <c r="V228" s="27"/>
      <c r="W228" s="27"/>
      <c r="X228" s="27"/>
      <c r="Y228" s="27"/>
      <c r="Z228" s="28"/>
      <c r="AA228" s="34"/>
      <c r="AB228" s="34"/>
      <c r="AC228" s="35"/>
      <c r="AD228" s="35"/>
      <c r="AE228" s="35"/>
      <c r="AF228" s="35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187"/>
      <c r="BG228" s="187"/>
      <c r="BH228" s="223" t="str">
        <f>BI224&amp;BJ228</f>
        <v>EKE260</v>
      </c>
      <c r="BI228" s="330" t="str">
        <f t="shared" si="224"/>
        <v>EKE</v>
      </c>
      <c r="BJ228" s="187">
        <v>260</v>
      </c>
      <c r="BK228" s="200"/>
      <c r="BL228" s="200"/>
      <c r="BM228" s="200"/>
      <c r="BN228" s="200"/>
      <c r="BO228" s="200"/>
      <c r="BP228" s="200"/>
      <c r="BQ228" s="200"/>
      <c r="BR228" s="187">
        <f t="shared" si="225"/>
        <v>208</v>
      </c>
      <c r="BS228" s="201">
        <f t="shared" si="226"/>
        <v>14</v>
      </c>
      <c r="BT228" s="198">
        <f t="shared" si="222"/>
        <v>0.57999999999999996</v>
      </c>
      <c r="BU228" s="198">
        <f t="shared" si="223"/>
        <v>1.4</v>
      </c>
      <c r="BV228" s="199">
        <f t="shared" si="199"/>
        <v>20</v>
      </c>
      <c r="BW228" s="199">
        <f t="shared" si="200"/>
        <v>30</v>
      </c>
      <c r="BX228" s="188"/>
      <c r="BY228" s="187"/>
      <c r="BZ228" s="188"/>
      <c r="CA228" s="188"/>
      <c r="CB228" s="188"/>
    </row>
    <row r="229" spans="18:80" ht="15">
      <c r="R229" s="26"/>
      <c r="S229" s="26"/>
      <c r="T229" s="26"/>
      <c r="U229" s="26"/>
      <c r="V229" s="27"/>
      <c r="W229" s="27"/>
      <c r="X229" s="27"/>
      <c r="Y229" s="27"/>
      <c r="Z229" s="28"/>
      <c r="AA229" s="34"/>
      <c r="AB229" s="34"/>
      <c r="AC229" s="35"/>
      <c r="AD229" s="35"/>
      <c r="AE229" s="35"/>
      <c r="AF229" s="35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193"/>
      <c r="BG229" s="193"/>
      <c r="BH229" s="223" t="str">
        <f>BI224&amp;BJ229</f>
        <v>EKE280</v>
      </c>
      <c r="BI229" s="330" t="str">
        <f t="shared" si="224"/>
        <v>EKE</v>
      </c>
      <c r="BJ229" s="187">
        <v>280</v>
      </c>
      <c r="BK229" s="200"/>
      <c r="BL229" s="200"/>
      <c r="BM229" s="200"/>
      <c r="BN229" s="200"/>
      <c r="BO229" s="200"/>
      <c r="BP229" s="200"/>
      <c r="BQ229" s="200"/>
      <c r="BR229" s="187">
        <f t="shared" si="225"/>
        <v>228</v>
      </c>
      <c r="BS229" s="201">
        <f t="shared" si="226"/>
        <v>14</v>
      </c>
      <c r="BT229" s="198">
        <f t="shared" si="222"/>
        <v>0.57999999999999996</v>
      </c>
      <c r="BU229" s="198">
        <f t="shared" si="223"/>
        <v>1.4</v>
      </c>
      <c r="BV229" s="199">
        <f t="shared" si="199"/>
        <v>20</v>
      </c>
      <c r="BW229" s="199">
        <f t="shared" si="200"/>
        <v>30</v>
      </c>
      <c r="BX229" s="188"/>
      <c r="BY229" s="187"/>
      <c r="BZ229" s="188"/>
      <c r="CA229" s="188"/>
      <c r="CB229" s="188"/>
    </row>
    <row r="230" spans="18:80" ht="15">
      <c r="R230" s="26"/>
      <c r="S230" s="26"/>
      <c r="T230" s="26"/>
      <c r="U230" s="26"/>
      <c r="V230" s="27"/>
      <c r="W230" s="27"/>
      <c r="X230" s="27"/>
      <c r="Y230" s="27"/>
      <c r="Z230" s="28"/>
      <c r="AA230" s="34"/>
      <c r="AB230" s="34"/>
      <c r="AC230" s="35"/>
      <c r="AD230" s="35"/>
      <c r="AE230" s="35"/>
      <c r="AF230" s="35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187"/>
      <c r="BG230" s="187"/>
      <c r="BH230" s="223" t="str">
        <f>BI224&amp;BJ230</f>
        <v>EKE300</v>
      </c>
      <c r="BI230" s="330" t="str">
        <f t="shared" si="224"/>
        <v>EKE</v>
      </c>
      <c r="BJ230" s="187">
        <v>300</v>
      </c>
      <c r="BK230" s="200"/>
      <c r="BL230" s="200"/>
      <c r="BM230" s="200"/>
      <c r="BN230" s="200"/>
      <c r="BO230" s="200"/>
      <c r="BP230" s="200"/>
      <c r="BQ230" s="200"/>
      <c r="BR230" s="187">
        <f t="shared" si="225"/>
        <v>248</v>
      </c>
      <c r="BS230" s="201">
        <v>14</v>
      </c>
      <c r="BT230" s="198">
        <f t="shared" si="222"/>
        <v>0.57999999999999996</v>
      </c>
      <c r="BU230" s="198">
        <f t="shared" si="223"/>
        <v>1.4</v>
      </c>
      <c r="BV230" s="199">
        <f t="shared" si="199"/>
        <v>20</v>
      </c>
      <c r="BW230" s="199">
        <f t="shared" si="200"/>
        <v>30</v>
      </c>
      <c r="BX230" s="188"/>
      <c r="BY230" s="187"/>
      <c r="BZ230" s="188"/>
      <c r="CA230" s="188"/>
      <c r="CB230" s="188"/>
    </row>
    <row r="231" spans="18:80" ht="15">
      <c r="R231" s="26"/>
      <c r="S231" s="26"/>
      <c r="T231" s="26"/>
      <c r="U231" s="26"/>
      <c r="V231" s="27"/>
      <c r="W231" s="27"/>
      <c r="X231" s="27"/>
      <c r="Y231" s="27"/>
      <c r="Z231" s="28"/>
      <c r="AA231" s="34"/>
      <c r="AB231" s="34"/>
      <c r="AC231" s="35"/>
      <c r="AD231" s="35"/>
      <c r="AE231" s="35"/>
      <c r="AF231" s="35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193"/>
      <c r="BG231" s="193"/>
      <c r="BH231" s="222" t="str">
        <f>BI231&amp;BJ231</f>
        <v>EKF140</v>
      </c>
      <c r="BI231" s="193" t="s">
        <v>206</v>
      </c>
      <c r="BJ231" s="193">
        <v>140</v>
      </c>
      <c r="BK231" s="200"/>
      <c r="BL231" s="200"/>
      <c r="BM231" s="200"/>
      <c r="BN231" s="200"/>
      <c r="BO231" s="200"/>
      <c r="BP231" s="200"/>
      <c r="BQ231" s="200"/>
      <c r="BR231" s="203">
        <v>88</v>
      </c>
      <c r="BS231" s="204">
        <v>14</v>
      </c>
      <c r="BT231" s="195">
        <v>0.66</v>
      </c>
      <c r="BU231" s="195">
        <v>1.4</v>
      </c>
      <c r="BV231" s="199">
        <f t="shared" ref="BV231:BV239" si="227">BV230</f>
        <v>20</v>
      </c>
      <c r="BW231" s="199">
        <f t="shared" ref="BW231:BW239" si="228">BW230</f>
        <v>30</v>
      </c>
      <c r="BX231" s="359"/>
      <c r="BY231" s="187"/>
      <c r="BZ231" s="188"/>
      <c r="CA231" s="188"/>
      <c r="CB231" s="188"/>
    </row>
    <row r="232" spans="18:80" ht="15">
      <c r="R232" s="26"/>
      <c r="S232" s="26"/>
      <c r="T232" s="26"/>
      <c r="U232" s="26"/>
      <c r="V232" s="27"/>
      <c r="W232" s="27"/>
      <c r="X232" s="27"/>
      <c r="Y232" s="27"/>
      <c r="Z232" s="28"/>
      <c r="AA232" s="34"/>
      <c r="AB232" s="34"/>
      <c r="AC232" s="35"/>
      <c r="AD232" s="35"/>
      <c r="AE232" s="35"/>
      <c r="AF232" s="35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187"/>
      <c r="BG232" s="187"/>
      <c r="BH232" s="223" t="str">
        <f>BI232&amp;BJ232</f>
        <v>EKF160</v>
      </c>
      <c r="BI232" s="187" t="str">
        <f>BI231</f>
        <v>EKF</v>
      </c>
      <c r="BJ232" s="187">
        <v>160</v>
      </c>
      <c r="BK232" s="200"/>
      <c r="BL232" s="200"/>
      <c r="BM232" s="200"/>
      <c r="BN232" s="200"/>
      <c r="BO232" s="200"/>
      <c r="BP232" s="200"/>
      <c r="BQ232" s="200"/>
      <c r="BR232" s="343">
        <v>108</v>
      </c>
      <c r="BS232" s="344">
        <v>14</v>
      </c>
      <c r="BT232" s="198">
        <f>BT231</f>
        <v>0.66</v>
      </c>
      <c r="BU232" s="198">
        <f>BU231</f>
        <v>1.4</v>
      </c>
      <c r="BV232" s="199">
        <f t="shared" si="227"/>
        <v>20</v>
      </c>
      <c r="BW232" s="199">
        <f t="shared" si="228"/>
        <v>30</v>
      </c>
      <c r="BX232" s="359"/>
      <c r="BY232" s="187"/>
      <c r="BZ232" s="188"/>
      <c r="CA232" s="188"/>
      <c r="CB232" s="188"/>
    </row>
    <row r="233" spans="18:80" ht="15">
      <c r="R233" s="26"/>
      <c r="S233" s="26"/>
      <c r="T233" s="26"/>
      <c r="U233" s="26"/>
      <c r="V233" s="27"/>
      <c r="W233" s="27"/>
      <c r="X233" s="27"/>
      <c r="Y233" s="27"/>
      <c r="Z233" s="28"/>
      <c r="AA233" s="34"/>
      <c r="AB233" s="34"/>
      <c r="AC233" s="35"/>
      <c r="AD233" s="35"/>
      <c r="AE233" s="35"/>
      <c r="AF233" s="35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187"/>
      <c r="BG233" s="187"/>
      <c r="BH233" s="223" t="str">
        <f>BI233&amp;BJ233</f>
        <v>EKF180</v>
      </c>
      <c r="BI233" s="187" t="str">
        <f>BI232</f>
        <v>EKF</v>
      </c>
      <c r="BJ233" s="187">
        <v>180</v>
      </c>
      <c r="BK233" s="200"/>
      <c r="BL233" s="200"/>
      <c r="BM233" s="200"/>
      <c r="BN233" s="200"/>
      <c r="BO233" s="200"/>
      <c r="BP233" s="200"/>
      <c r="BQ233" s="200"/>
      <c r="BR233" s="343">
        <v>128</v>
      </c>
      <c r="BS233" s="344">
        <v>14</v>
      </c>
      <c r="BT233" s="198">
        <f t="shared" ref="BT233:BT239" si="229">BT232</f>
        <v>0.66</v>
      </c>
      <c r="BU233" s="198">
        <f t="shared" ref="BU233:BU239" si="230">BU232</f>
        <v>1.4</v>
      </c>
      <c r="BV233" s="199">
        <f t="shared" si="227"/>
        <v>20</v>
      </c>
      <c r="BW233" s="199">
        <f t="shared" si="228"/>
        <v>30</v>
      </c>
      <c r="BX233" s="359"/>
      <c r="BY233" s="187"/>
      <c r="BZ233" s="188"/>
      <c r="CA233" s="188"/>
      <c r="CB233" s="188"/>
    </row>
    <row r="234" spans="18:80" ht="15">
      <c r="R234" s="26"/>
      <c r="S234" s="26"/>
      <c r="T234" s="26"/>
      <c r="U234" s="26"/>
      <c r="V234" s="27"/>
      <c r="W234" s="27"/>
      <c r="X234" s="27"/>
      <c r="Y234" s="27"/>
      <c r="Z234" s="28"/>
      <c r="AA234" s="34"/>
      <c r="AB234" s="34"/>
      <c r="AC234" s="35"/>
      <c r="AD234" s="35"/>
      <c r="AE234" s="35"/>
      <c r="AF234" s="35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187"/>
      <c r="BG234" s="187"/>
      <c r="BH234" s="223" t="str">
        <f>BI233&amp;BJ234</f>
        <v>EKF200</v>
      </c>
      <c r="BI234" s="330" t="str">
        <f>BI233</f>
        <v>EKF</v>
      </c>
      <c r="BJ234" s="187">
        <v>200</v>
      </c>
      <c r="BK234" s="200"/>
      <c r="BL234" s="200"/>
      <c r="BM234" s="200"/>
      <c r="BN234" s="200"/>
      <c r="BO234" s="200"/>
      <c r="BP234" s="200"/>
      <c r="BQ234" s="200"/>
      <c r="BR234" s="187">
        <f>BR233+20</f>
        <v>148</v>
      </c>
      <c r="BS234" s="201">
        <f>BS233</f>
        <v>14</v>
      </c>
      <c r="BT234" s="198">
        <f t="shared" si="229"/>
        <v>0.66</v>
      </c>
      <c r="BU234" s="198">
        <f t="shared" si="230"/>
        <v>1.4</v>
      </c>
      <c r="BV234" s="199">
        <f t="shared" si="227"/>
        <v>20</v>
      </c>
      <c r="BW234" s="199">
        <f t="shared" si="228"/>
        <v>30</v>
      </c>
      <c r="BX234" s="359"/>
      <c r="BY234" s="187"/>
      <c r="BZ234" s="188"/>
      <c r="CA234" s="188"/>
      <c r="CB234" s="188"/>
    </row>
    <row r="235" spans="18:80" ht="15">
      <c r="R235" s="26"/>
      <c r="S235" s="26"/>
      <c r="T235" s="26"/>
      <c r="U235" s="26"/>
      <c r="V235" s="27"/>
      <c r="W235" s="27"/>
      <c r="X235" s="27"/>
      <c r="Y235" s="27"/>
      <c r="Z235" s="28"/>
      <c r="AA235" s="34"/>
      <c r="AB235" s="34"/>
      <c r="AC235" s="35"/>
      <c r="AD235" s="35"/>
      <c r="AE235" s="35"/>
      <c r="AF235" s="35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187"/>
      <c r="BG235" s="187"/>
      <c r="BH235" s="223" t="str">
        <f>BI233&amp;BJ235</f>
        <v>EKF220</v>
      </c>
      <c r="BI235" s="330" t="str">
        <f t="shared" ref="BI235:BI239" si="231">BI234</f>
        <v>EKF</v>
      </c>
      <c r="BJ235" s="187">
        <v>220</v>
      </c>
      <c r="BK235" s="200"/>
      <c r="BL235" s="200"/>
      <c r="BM235" s="200"/>
      <c r="BN235" s="200"/>
      <c r="BO235" s="200"/>
      <c r="BP235" s="200"/>
      <c r="BQ235" s="200"/>
      <c r="BR235" s="187">
        <f t="shared" ref="BR235:BR239" si="232">BR234+20</f>
        <v>168</v>
      </c>
      <c r="BS235" s="201">
        <f t="shared" ref="BS235:BS238" si="233">BS234</f>
        <v>14</v>
      </c>
      <c r="BT235" s="198">
        <f t="shared" si="229"/>
        <v>0.66</v>
      </c>
      <c r="BU235" s="198">
        <f t="shared" si="230"/>
        <v>1.4</v>
      </c>
      <c r="BV235" s="199">
        <f t="shared" si="227"/>
        <v>20</v>
      </c>
      <c r="BW235" s="199">
        <f t="shared" si="228"/>
        <v>30</v>
      </c>
      <c r="BX235" s="188"/>
      <c r="BY235" s="187"/>
      <c r="BZ235" s="188"/>
      <c r="CA235" s="188"/>
      <c r="CB235" s="188"/>
    </row>
    <row r="236" spans="18:80" ht="15">
      <c r="R236" s="26"/>
      <c r="S236" s="26"/>
      <c r="T236" s="26"/>
      <c r="U236" s="26"/>
      <c r="V236" s="27"/>
      <c r="W236" s="27"/>
      <c r="X236" s="27"/>
      <c r="Y236" s="27"/>
      <c r="Z236" s="28"/>
      <c r="AA236" s="34"/>
      <c r="AB236" s="34"/>
      <c r="AC236" s="35"/>
      <c r="AD236" s="35"/>
      <c r="AE236" s="35"/>
      <c r="AF236" s="35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187"/>
      <c r="BG236" s="187"/>
      <c r="BH236" s="223" t="str">
        <f>BI233&amp;BJ236</f>
        <v>EKF240</v>
      </c>
      <c r="BI236" s="330" t="str">
        <f t="shared" si="231"/>
        <v>EKF</v>
      </c>
      <c r="BJ236" s="187">
        <v>240</v>
      </c>
      <c r="BK236" s="200"/>
      <c r="BL236" s="200"/>
      <c r="BM236" s="200"/>
      <c r="BN236" s="200"/>
      <c r="BO236" s="200"/>
      <c r="BP236" s="200"/>
      <c r="BQ236" s="200"/>
      <c r="BR236" s="187">
        <f t="shared" si="232"/>
        <v>188</v>
      </c>
      <c r="BS236" s="201">
        <f t="shared" si="233"/>
        <v>14</v>
      </c>
      <c r="BT236" s="198">
        <f t="shared" si="229"/>
        <v>0.66</v>
      </c>
      <c r="BU236" s="198">
        <f t="shared" si="230"/>
        <v>1.4</v>
      </c>
      <c r="BV236" s="199">
        <f t="shared" si="227"/>
        <v>20</v>
      </c>
      <c r="BW236" s="199">
        <f t="shared" si="228"/>
        <v>30</v>
      </c>
      <c r="BX236" s="188"/>
      <c r="BY236" s="187"/>
      <c r="BZ236" s="188"/>
      <c r="CA236" s="188"/>
      <c r="CB236" s="188"/>
    </row>
    <row r="237" spans="18:80" ht="15">
      <c r="R237" s="26"/>
      <c r="S237" s="26"/>
      <c r="T237" s="26"/>
      <c r="U237" s="26"/>
      <c r="V237" s="27"/>
      <c r="W237" s="27"/>
      <c r="X237" s="27"/>
      <c r="Y237" s="27"/>
      <c r="Z237" s="28"/>
      <c r="AA237" s="34"/>
      <c r="AB237" s="34"/>
      <c r="AC237" s="35"/>
      <c r="AD237" s="35"/>
      <c r="AE237" s="35"/>
      <c r="AF237" s="35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187"/>
      <c r="BG237" s="187"/>
      <c r="BH237" s="223" t="str">
        <f>BI233&amp;BJ237</f>
        <v>EKF260</v>
      </c>
      <c r="BI237" s="330" t="str">
        <f t="shared" si="231"/>
        <v>EKF</v>
      </c>
      <c r="BJ237" s="187">
        <v>260</v>
      </c>
      <c r="BK237" s="200"/>
      <c r="BL237" s="200"/>
      <c r="BM237" s="200"/>
      <c r="BN237" s="200"/>
      <c r="BO237" s="200"/>
      <c r="BP237" s="200"/>
      <c r="BQ237" s="200"/>
      <c r="BR237" s="187">
        <f t="shared" si="232"/>
        <v>208</v>
      </c>
      <c r="BS237" s="201">
        <f t="shared" si="233"/>
        <v>14</v>
      </c>
      <c r="BT237" s="198">
        <f t="shared" si="229"/>
        <v>0.66</v>
      </c>
      <c r="BU237" s="198">
        <f t="shared" si="230"/>
        <v>1.4</v>
      </c>
      <c r="BV237" s="199">
        <f t="shared" si="227"/>
        <v>20</v>
      </c>
      <c r="BW237" s="199">
        <f t="shared" si="228"/>
        <v>30</v>
      </c>
      <c r="BX237" s="188"/>
      <c r="BY237" s="187"/>
      <c r="BZ237" s="188"/>
      <c r="CA237" s="188"/>
      <c r="CB237" s="188"/>
    </row>
    <row r="238" spans="18:80" ht="15">
      <c r="R238" s="26"/>
      <c r="S238" s="26"/>
      <c r="T238" s="26"/>
      <c r="U238" s="26"/>
      <c r="V238" s="27"/>
      <c r="W238" s="27"/>
      <c r="X238" s="27"/>
      <c r="Y238" s="27"/>
      <c r="Z238" s="28"/>
      <c r="AA238" s="34"/>
      <c r="AB238" s="34"/>
      <c r="AC238" s="35"/>
      <c r="AD238" s="35"/>
      <c r="AE238" s="35"/>
      <c r="AF238" s="35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193"/>
      <c r="BG238" s="193"/>
      <c r="BH238" s="223" t="str">
        <f>BI233&amp;BJ238</f>
        <v>EKF280</v>
      </c>
      <c r="BI238" s="330" t="str">
        <f t="shared" si="231"/>
        <v>EKF</v>
      </c>
      <c r="BJ238" s="187">
        <v>280</v>
      </c>
      <c r="BK238" s="200"/>
      <c r="BL238" s="200"/>
      <c r="BM238" s="200"/>
      <c r="BN238" s="200"/>
      <c r="BO238" s="200"/>
      <c r="BP238" s="200"/>
      <c r="BQ238" s="200"/>
      <c r="BR238" s="187">
        <f t="shared" si="232"/>
        <v>228</v>
      </c>
      <c r="BS238" s="201">
        <f t="shared" si="233"/>
        <v>14</v>
      </c>
      <c r="BT238" s="198">
        <f t="shared" si="229"/>
        <v>0.66</v>
      </c>
      <c r="BU238" s="198">
        <f t="shared" si="230"/>
        <v>1.4</v>
      </c>
      <c r="BV238" s="199">
        <f t="shared" si="227"/>
        <v>20</v>
      </c>
      <c r="BW238" s="199">
        <f t="shared" si="228"/>
        <v>30</v>
      </c>
      <c r="BX238" s="188"/>
      <c r="BY238" s="187"/>
      <c r="BZ238" s="188"/>
      <c r="CA238" s="188"/>
      <c r="CB238" s="188"/>
    </row>
    <row r="239" spans="18:80" ht="15">
      <c r="R239" s="26"/>
      <c r="S239" s="26"/>
      <c r="T239" s="26"/>
      <c r="U239" s="26"/>
      <c r="V239" s="27"/>
      <c r="W239" s="27"/>
      <c r="X239" s="27"/>
      <c r="Y239" s="27"/>
      <c r="Z239" s="28"/>
      <c r="AA239" s="34"/>
      <c r="AB239" s="34"/>
      <c r="AC239" s="35"/>
      <c r="AD239" s="35"/>
      <c r="AE239" s="35"/>
      <c r="AF239" s="35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187"/>
      <c r="BG239" s="187"/>
      <c r="BH239" s="223" t="str">
        <f>BI233&amp;BJ239</f>
        <v>EKF300</v>
      </c>
      <c r="BI239" s="330" t="str">
        <f t="shared" si="231"/>
        <v>EKF</v>
      </c>
      <c r="BJ239" s="187">
        <v>300</v>
      </c>
      <c r="BK239" s="200"/>
      <c r="BL239" s="200"/>
      <c r="BM239" s="200"/>
      <c r="BN239" s="200"/>
      <c r="BO239" s="200"/>
      <c r="BP239" s="200"/>
      <c r="BQ239" s="200"/>
      <c r="BR239" s="187">
        <f t="shared" si="232"/>
        <v>248</v>
      </c>
      <c r="BS239" s="201">
        <v>14</v>
      </c>
      <c r="BT239" s="198">
        <f t="shared" si="229"/>
        <v>0.66</v>
      </c>
      <c r="BU239" s="198">
        <f t="shared" si="230"/>
        <v>1.4</v>
      </c>
      <c r="BV239" s="199">
        <f t="shared" si="227"/>
        <v>20</v>
      </c>
      <c r="BW239" s="199">
        <f t="shared" si="228"/>
        <v>30</v>
      </c>
      <c r="BX239" s="188"/>
      <c r="BY239" s="187"/>
      <c r="BZ239" s="188"/>
      <c r="CA239" s="188"/>
      <c r="CB239" s="188"/>
    </row>
    <row r="240" spans="18:80" ht="15">
      <c r="R240" s="26"/>
      <c r="S240" s="26"/>
      <c r="T240" s="26"/>
      <c r="U240" s="26"/>
      <c r="V240" s="27"/>
      <c r="W240" s="27"/>
      <c r="X240" s="27"/>
      <c r="Y240" s="27"/>
      <c r="Z240" s="28"/>
      <c r="AA240" s="34"/>
      <c r="AB240" s="34"/>
      <c r="AC240" s="35"/>
      <c r="AD240" s="35"/>
      <c r="AE240" s="35"/>
      <c r="AF240" s="35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187"/>
      <c r="BG240" s="187"/>
      <c r="BH240" s="222" t="str">
        <f>BI240&amp;BJ240</f>
        <v>QA160</v>
      </c>
      <c r="BI240" s="202" t="s">
        <v>84</v>
      </c>
      <c r="BJ240" s="193">
        <v>160</v>
      </c>
      <c r="BK240" s="194">
        <v>1</v>
      </c>
      <c r="BL240" s="194">
        <v>2</v>
      </c>
      <c r="BM240" s="200"/>
      <c r="BN240" s="200"/>
      <c r="BO240" s="213" t="s">
        <v>94</v>
      </c>
      <c r="BP240" s="200"/>
      <c r="BQ240" s="200"/>
      <c r="BR240" s="193">
        <v>60</v>
      </c>
      <c r="BS240" s="193"/>
      <c r="BT240" s="195">
        <v>0.2</v>
      </c>
      <c r="BU240" s="195">
        <v>1.4</v>
      </c>
      <c r="BV240" s="196">
        <v>50</v>
      </c>
      <c r="BW240" s="196">
        <v>50</v>
      </c>
      <c r="BX240" s="358">
        <v>0.3</v>
      </c>
      <c r="BY240" s="187"/>
      <c r="BZ240" s="188"/>
      <c r="CA240" s="188"/>
      <c r="CB240" s="188"/>
    </row>
    <row r="241" spans="18:80" ht="15">
      <c r="R241" s="26"/>
      <c r="S241" s="26"/>
      <c r="T241" s="26"/>
      <c r="U241" s="26"/>
      <c r="V241" s="27"/>
      <c r="W241" s="27"/>
      <c r="X241" s="27"/>
      <c r="Y241" s="27"/>
      <c r="Z241" s="28"/>
      <c r="AA241" s="34"/>
      <c r="AB241" s="34"/>
      <c r="AC241" s="35"/>
      <c r="AD241" s="35"/>
      <c r="AE241" s="35"/>
      <c r="AF241" s="35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187"/>
      <c r="BG241" s="187"/>
      <c r="BH241" s="223" t="str">
        <f>BI240&amp;BJ241</f>
        <v>QA180</v>
      </c>
      <c r="BI241" s="330" t="str">
        <f>BI240</f>
        <v>QA</v>
      </c>
      <c r="BJ241" s="187">
        <v>180</v>
      </c>
      <c r="BK241" s="200">
        <f>BK240</f>
        <v>1</v>
      </c>
      <c r="BL241" s="200">
        <f>BL240</f>
        <v>2</v>
      </c>
      <c r="BM241" s="200"/>
      <c r="BN241" s="200"/>
      <c r="BO241" s="200" t="str">
        <f>BO240</f>
        <v>N</v>
      </c>
      <c r="BP241" s="200"/>
      <c r="BQ241" s="200"/>
      <c r="BR241" s="187">
        <f>BR240+20</f>
        <v>80</v>
      </c>
      <c r="BS241" s="187"/>
      <c r="BT241" s="198">
        <f>BT240</f>
        <v>0.2</v>
      </c>
      <c r="BU241" s="198">
        <f>BU240</f>
        <v>1.4</v>
      </c>
      <c r="BV241" s="199">
        <f t="shared" si="182"/>
        <v>50</v>
      </c>
      <c r="BW241" s="199">
        <f t="shared" si="182"/>
        <v>50</v>
      </c>
      <c r="BX241" s="359">
        <f>BX240</f>
        <v>0.3</v>
      </c>
      <c r="BY241" s="187"/>
      <c r="BZ241" s="188"/>
      <c r="CA241" s="188"/>
      <c r="CB241" s="188"/>
    </row>
    <row r="242" spans="18:80" ht="15">
      <c r="R242" s="26"/>
      <c r="S242" s="26"/>
      <c r="T242" s="26"/>
      <c r="U242" s="26"/>
      <c r="V242" s="27"/>
      <c r="W242" s="27"/>
      <c r="X242" s="27"/>
      <c r="Y242" s="27"/>
      <c r="Z242" s="28"/>
      <c r="AA242" s="34"/>
      <c r="AB242" s="34"/>
      <c r="AC242" s="35"/>
      <c r="AD242" s="35"/>
      <c r="AE242" s="35"/>
      <c r="AF242" s="35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187"/>
      <c r="BG242" s="187"/>
      <c r="BH242" s="223" t="str">
        <f>BI240&amp;BJ242</f>
        <v>QA200</v>
      </c>
      <c r="BI242" s="330" t="str">
        <f t="shared" ref="BI242:BI246" si="234">BI241</f>
        <v>QA</v>
      </c>
      <c r="BJ242" s="187">
        <v>200</v>
      </c>
      <c r="BK242" s="200">
        <f t="shared" ref="BK242:BL246" si="235">BK241</f>
        <v>1</v>
      </c>
      <c r="BL242" s="200">
        <f t="shared" si="235"/>
        <v>2</v>
      </c>
      <c r="BM242" s="200"/>
      <c r="BN242" s="200"/>
      <c r="BO242" s="200" t="str">
        <f t="shared" ref="BO242:BO246" si="236">BO241</f>
        <v>N</v>
      </c>
      <c r="BP242" s="200"/>
      <c r="BQ242" s="200"/>
      <c r="BR242" s="187">
        <f t="shared" ref="BR242:BU246" si="237">BR241</f>
        <v>80</v>
      </c>
      <c r="BS242" s="187"/>
      <c r="BT242" s="198">
        <f t="shared" si="237"/>
        <v>0.2</v>
      </c>
      <c r="BU242" s="198">
        <f t="shared" si="237"/>
        <v>1.4</v>
      </c>
      <c r="BV242" s="196">
        <v>60</v>
      </c>
      <c r="BW242" s="196">
        <v>60</v>
      </c>
      <c r="BX242" s="359">
        <f>BX241</f>
        <v>0.3</v>
      </c>
      <c r="BY242" s="187"/>
      <c r="BZ242" s="188"/>
      <c r="CA242" s="188"/>
      <c r="CB242" s="188"/>
    </row>
    <row r="243" spans="18:80" ht="15">
      <c r="R243" s="26"/>
      <c r="S243" s="26"/>
      <c r="T243" s="26"/>
      <c r="U243" s="26"/>
      <c r="V243" s="27"/>
      <c r="W243" s="27"/>
      <c r="X243" s="27"/>
      <c r="Y243" s="27"/>
      <c r="Z243" s="28"/>
      <c r="AA243" s="34"/>
      <c r="AB243" s="34"/>
      <c r="AC243" s="35"/>
      <c r="AD243" s="35"/>
      <c r="AE243" s="35"/>
      <c r="AF243" s="35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187"/>
      <c r="BG243" s="187"/>
      <c r="BH243" s="223" t="str">
        <f>BI240&amp;BJ243</f>
        <v>QA220</v>
      </c>
      <c r="BI243" s="330" t="str">
        <f t="shared" si="234"/>
        <v>QA</v>
      </c>
      <c r="BJ243" s="187">
        <v>220</v>
      </c>
      <c r="BK243" s="200">
        <f t="shared" si="235"/>
        <v>1</v>
      </c>
      <c r="BL243" s="200">
        <f t="shared" si="235"/>
        <v>2</v>
      </c>
      <c r="BM243" s="200"/>
      <c r="BN243" s="200"/>
      <c r="BO243" s="200" t="str">
        <f t="shared" si="236"/>
        <v>N</v>
      </c>
      <c r="BP243" s="200"/>
      <c r="BQ243" s="200"/>
      <c r="BR243" s="187">
        <f t="shared" si="237"/>
        <v>80</v>
      </c>
      <c r="BS243" s="187"/>
      <c r="BT243" s="198">
        <f t="shared" si="237"/>
        <v>0.2</v>
      </c>
      <c r="BU243" s="198">
        <f t="shared" si="237"/>
        <v>1.4</v>
      </c>
      <c r="BV243" s="199">
        <f t="shared" si="182"/>
        <v>60</v>
      </c>
      <c r="BW243" s="199">
        <f t="shared" si="182"/>
        <v>60</v>
      </c>
      <c r="BX243" s="359">
        <f t="shared" ref="BX243:BX309" si="238">BX242</f>
        <v>0.3</v>
      </c>
      <c r="BY243" s="187"/>
      <c r="BZ243" s="188"/>
      <c r="CA243" s="188"/>
      <c r="CB243" s="188"/>
    </row>
    <row r="244" spans="18:80" ht="15">
      <c r="R244" s="26"/>
      <c r="S244" s="26"/>
      <c r="T244" s="26"/>
      <c r="U244" s="26"/>
      <c r="V244" s="27"/>
      <c r="W244" s="27"/>
      <c r="X244" s="27"/>
      <c r="Y244" s="27"/>
      <c r="Z244" s="28"/>
      <c r="AA244" s="34"/>
      <c r="AB244" s="34"/>
      <c r="AC244" s="35"/>
      <c r="AD244" s="35"/>
      <c r="AE244" s="35"/>
      <c r="AF244" s="35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187"/>
      <c r="BG244" s="187"/>
      <c r="BH244" s="223" t="str">
        <f>BI240&amp;BJ244</f>
        <v>QA240</v>
      </c>
      <c r="BI244" s="330" t="str">
        <f t="shared" si="234"/>
        <v>QA</v>
      </c>
      <c r="BJ244" s="187">
        <v>240</v>
      </c>
      <c r="BK244" s="200">
        <f t="shared" si="235"/>
        <v>1</v>
      </c>
      <c r="BL244" s="200">
        <f t="shared" si="235"/>
        <v>2</v>
      </c>
      <c r="BM244" s="200"/>
      <c r="BN244" s="200"/>
      <c r="BO244" s="200" t="str">
        <f t="shared" si="236"/>
        <v>N</v>
      </c>
      <c r="BP244" s="200"/>
      <c r="BQ244" s="200"/>
      <c r="BR244" s="187">
        <f t="shared" si="237"/>
        <v>80</v>
      </c>
      <c r="BS244" s="187"/>
      <c r="BT244" s="198">
        <f t="shared" si="237"/>
        <v>0.2</v>
      </c>
      <c r="BU244" s="198">
        <f t="shared" si="237"/>
        <v>1.4</v>
      </c>
      <c r="BV244" s="199">
        <f t="shared" si="182"/>
        <v>60</v>
      </c>
      <c r="BW244" s="199">
        <f t="shared" si="182"/>
        <v>60</v>
      </c>
      <c r="BX244" s="359">
        <f t="shared" si="238"/>
        <v>0.3</v>
      </c>
      <c r="BY244" s="187"/>
      <c r="BZ244" s="188"/>
      <c r="CA244" s="188"/>
      <c r="CB244" s="188"/>
    </row>
    <row r="245" spans="18:80" ht="15">
      <c r="R245" s="26"/>
      <c r="S245" s="26"/>
      <c r="T245" s="26"/>
      <c r="U245" s="26"/>
      <c r="V245" s="27"/>
      <c r="W245" s="27"/>
      <c r="X245" s="27"/>
      <c r="Y245" s="27"/>
      <c r="Z245" s="28"/>
      <c r="AA245" s="34"/>
      <c r="AB245" s="34"/>
      <c r="AC245" s="35"/>
      <c r="AD245" s="35"/>
      <c r="AE245" s="35"/>
      <c r="AF245" s="35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193"/>
      <c r="BG245" s="193"/>
      <c r="BH245" s="223" t="str">
        <f>BI240&amp;BJ245</f>
        <v>QA260</v>
      </c>
      <c r="BI245" s="330" t="str">
        <f t="shared" si="234"/>
        <v>QA</v>
      </c>
      <c r="BJ245" s="187">
        <v>260</v>
      </c>
      <c r="BK245" s="200">
        <f t="shared" si="235"/>
        <v>1</v>
      </c>
      <c r="BL245" s="200">
        <f t="shared" si="235"/>
        <v>2</v>
      </c>
      <c r="BM245" s="200"/>
      <c r="BN245" s="200"/>
      <c r="BO245" s="200" t="str">
        <f t="shared" si="236"/>
        <v>N</v>
      </c>
      <c r="BP245" s="200"/>
      <c r="BQ245" s="200"/>
      <c r="BR245" s="187">
        <f t="shared" si="237"/>
        <v>80</v>
      </c>
      <c r="BS245" s="187"/>
      <c r="BT245" s="198">
        <f t="shared" si="237"/>
        <v>0.2</v>
      </c>
      <c r="BU245" s="198">
        <f t="shared" si="237"/>
        <v>1.4</v>
      </c>
      <c r="BV245" s="199">
        <f t="shared" si="182"/>
        <v>60</v>
      </c>
      <c r="BW245" s="199">
        <f t="shared" si="182"/>
        <v>60</v>
      </c>
      <c r="BX245" s="359">
        <f t="shared" si="238"/>
        <v>0.3</v>
      </c>
      <c r="BY245" s="187"/>
      <c r="BZ245" s="188"/>
      <c r="CA245" s="188"/>
      <c r="CB245" s="188"/>
    </row>
    <row r="246" spans="18:80" ht="15">
      <c r="R246" s="26"/>
      <c r="S246" s="26"/>
      <c r="T246" s="26"/>
      <c r="U246" s="26"/>
      <c r="V246" s="27"/>
      <c r="W246" s="27"/>
      <c r="X246" s="27"/>
      <c r="Y246" s="27"/>
      <c r="Z246" s="28"/>
      <c r="AA246" s="34"/>
      <c r="AB246" s="34"/>
      <c r="AC246" s="35"/>
      <c r="AD246" s="35"/>
      <c r="AE246" s="35"/>
      <c r="AF246" s="35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187"/>
      <c r="BG246" s="187"/>
      <c r="BH246" s="223" t="str">
        <f>BI240&amp;BJ246</f>
        <v>QA280</v>
      </c>
      <c r="BI246" s="330" t="str">
        <f t="shared" si="234"/>
        <v>QA</v>
      </c>
      <c r="BJ246" s="187">
        <v>280</v>
      </c>
      <c r="BK246" s="200">
        <f t="shared" si="235"/>
        <v>1</v>
      </c>
      <c r="BL246" s="200">
        <f t="shared" si="235"/>
        <v>2</v>
      </c>
      <c r="BM246" s="200"/>
      <c r="BN246" s="200"/>
      <c r="BO246" s="200" t="str">
        <f t="shared" si="236"/>
        <v>N</v>
      </c>
      <c r="BP246" s="200"/>
      <c r="BQ246" s="200"/>
      <c r="BR246" s="187">
        <f t="shared" si="237"/>
        <v>80</v>
      </c>
      <c r="BS246" s="187"/>
      <c r="BT246" s="198">
        <f t="shared" si="237"/>
        <v>0.2</v>
      </c>
      <c r="BU246" s="198">
        <f t="shared" si="237"/>
        <v>1.4</v>
      </c>
      <c r="BV246" s="199">
        <f t="shared" si="182"/>
        <v>60</v>
      </c>
      <c r="BW246" s="199">
        <f t="shared" si="182"/>
        <v>60</v>
      </c>
      <c r="BX246" s="359">
        <f t="shared" si="238"/>
        <v>0.3</v>
      </c>
      <c r="BY246" s="187"/>
      <c r="BZ246" s="188"/>
      <c r="CA246" s="188"/>
      <c r="CB246" s="188"/>
    </row>
    <row r="247" spans="18:80" ht="15">
      <c r="R247" s="26"/>
      <c r="S247" s="26"/>
      <c r="T247" s="26"/>
      <c r="U247" s="26"/>
      <c r="V247" s="27"/>
      <c r="W247" s="27"/>
      <c r="X247" s="27"/>
      <c r="Y247" s="27"/>
      <c r="Z247" s="28"/>
      <c r="AA247" s="34"/>
      <c r="AB247" s="34"/>
      <c r="AC247" s="35"/>
      <c r="AD247" s="35"/>
      <c r="AE247" s="35"/>
      <c r="AF247" s="35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187"/>
      <c r="BG247" s="187"/>
      <c r="BH247" s="222" t="str">
        <f>BI247&amp;BJ247</f>
        <v>QB160</v>
      </c>
      <c r="BI247" s="202" t="s">
        <v>85</v>
      </c>
      <c r="BJ247" s="193">
        <v>160</v>
      </c>
      <c r="BK247" s="200"/>
      <c r="BL247" s="194">
        <v>2</v>
      </c>
      <c r="BM247" s="200"/>
      <c r="BN247" s="200"/>
      <c r="BO247" s="213" t="s">
        <v>94</v>
      </c>
      <c r="BP247" s="200"/>
      <c r="BQ247" s="200"/>
      <c r="BR247" s="193">
        <v>60</v>
      </c>
      <c r="BS247" s="193"/>
      <c r="BT247" s="195">
        <v>0.3</v>
      </c>
      <c r="BU247" s="195">
        <v>1.4</v>
      </c>
      <c r="BV247" s="196">
        <v>50</v>
      </c>
      <c r="BW247" s="196">
        <v>50</v>
      </c>
      <c r="BX247" s="358">
        <v>0.4</v>
      </c>
      <c r="BY247" s="187"/>
      <c r="BZ247" s="188"/>
      <c r="CA247" s="188"/>
      <c r="CB247" s="188"/>
    </row>
    <row r="248" spans="18:80" ht="15">
      <c r="R248" s="26"/>
      <c r="S248" s="26"/>
      <c r="T248" s="26"/>
      <c r="U248" s="26"/>
      <c r="V248" s="27"/>
      <c r="W248" s="27"/>
      <c r="X248" s="27"/>
      <c r="Y248" s="27"/>
      <c r="Z248" s="28"/>
      <c r="AA248" s="34"/>
      <c r="AB248" s="34"/>
      <c r="AC248" s="35"/>
      <c r="AD248" s="35"/>
      <c r="AE248" s="35"/>
      <c r="AF248" s="35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187"/>
      <c r="BG248" s="187"/>
      <c r="BH248" s="223" t="str">
        <f>BI247&amp;BJ248</f>
        <v>QB180</v>
      </c>
      <c r="BI248" s="330" t="str">
        <f>BI247</f>
        <v>QB</v>
      </c>
      <c r="BJ248" s="187">
        <v>180</v>
      </c>
      <c r="BK248" s="200"/>
      <c r="BL248" s="200">
        <f>BL247</f>
        <v>2</v>
      </c>
      <c r="BM248" s="200"/>
      <c r="BN248" s="200"/>
      <c r="BO248" s="200" t="str">
        <f t="shared" ref="BO248:BO281" si="239">BO247</f>
        <v>N</v>
      </c>
      <c r="BP248" s="200"/>
      <c r="BQ248" s="200"/>
      <c r="BR248" s="187">
        <f>BR247+20</f>
        <v>80</v>
      </c>
      <c r="BS248" s="187"/>
      <c r="BT248" s="198">
        <f>BT247</f>
        <v>0.3</v>
      </c>
      <c r="BU248" s="198">
        <f>BU247</f>
        <v>1.4</v>
      </c>
      <c r="BV248" s="199">
        <f t="shared" si="182"/>
        <v>50</v>
      </c>
      <c r="BW248" s="199">
        <f t="shared" si="182"/>
        <v>50</v>
      </c>
      <c r="BX248" s="359">
        <f t="shared" si="238"/>
        <v>0.4</v>
      </c>
      <c r="BY248" s="187"/>
      <c r="BZ248" s="188"/>
      <c r="CA248" s="188"/>
      <c r="CB248" s="188"/>
    </row>
    <row r="249" spans="18:80" ht="15">
      <c r="R249" s="26"/>
      <c r="S249" s="26"/>
      <c r="T249" s="26"/>
      <c r="U249" s="26"/>
      <c r="V249" s="27"/>
      <c r="W249" s="27"/>
      <c r="X249" s="27"/>
      <c r="Y249" s="27"/>
      <c r="Z249" s="28"/>
      <c r="AA249" s="34"/>
      <c r="AB249" s="34"/>
      <c r="AC249" s="35"/>
      <c r="AD249" s="35"/>
      <c r="AE249" s="35"/>
      <c r="AF249" s="35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187"/>
      <c r="BG249" s="187"/>
      <c r="BH249" s="223" t="str">
        <f>BI247&amp;BJ249</f>
        <v>QB200</v>
      </c>
      <c r="BI249" s="330" t="str">
        <f t="shared" ref="BI249:BI252" si="240">BI248</f>
        <v>QB</v>
      </c>
      <c r="BJ249" s="187">
        <v>200</v>
      </c>
      <c r="BK249" s="200"/>
      <c r="BL249" s="200">
        <f t="shared" ref="BL249:BL253" si="241">BL248</f>
        <v>2</v>
      </c>
      <c r="BM249" s="200"/>
      <c r="BN249" s="200"/>
      <c r="BO249" s="200" t="str">
        <f t="shared" si="239"/>
        <v>N</v>
      </c>
      <c r="BP249" s="200"/>
      <c r="BQ249" s="200"/>
      <c r="BR249" s="187">
        <f>BR248</f>
        <v>80</v>
      </c>
      <c r="BS249" s="187"/>
      <c r="BT249" s="198">
        <f>BT248</f>
        <v>0.3</v>
      </c>
      <c r="BU249" s="198">
        <f>BU248</f>
        <v>1.4</v>
      </c>
      <c r="BV249" s="196">
        <v>60</v>
      </c>
      <c r="BW249" s="196">
        <v>60</v>
      </c>
      <c r="BX249" s="359">
        <f t="shared" si="238"/>
        <v>0.4</v>
      </c>
      <c r="BY249" s="187"/>
      <c r="BZ249" s="188"/>
      <c r="CA249" s="188"/>
      <c r="CB249" s="188"/>
    </row>
    <row r="250" spans="18:80" ht="15">
      <c r="R250" s="26"/>
      <c r="S250" s="26"/>
      <c r="T250" s="26"/>
      <c r="U250" s="26"/>
      <c r="V250" s="27"/>
      <c r="W250" s="27"/>
      <c r="X250" s="27"/>
      <c r="Y250" s="27"/>
      <c r="Z250" s="28"/>
      <c r="AA250" s="34"/>
      <c r="AB250" s="34"/>
      <c r="AC250" s="35"/>
      <c r="AD250" s="35"/>
      <c r="AE250" s="35"/>
      <c r="AF250" s="35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187"/>
      <c r="BG250" s="187"/>
      <c r="BH250" s="223" t="str">
        <f>BI247&amp;BJ250</f>
        <v>QB220</v>
      </c>
      <c r="BI250" s="330" t="str">
        <f t="shared" si="240"/>
        <v>QB</v>
      </c>
      <c r="BJ250" s="187">
        <v>220</v>
      </c>
      <c r="BK250" s="200"/>
      <c r="BL250" s="200">
        <f t="shared" si="241"/>
        <v>2</v>
      </c>
      <c r="BM250" s="200"/>
      <c r="BN250" s="200"/>
      <c r="BO250" s="200" t="str">
        <f t="shared" si="239"/>
        <v>N</v>
      </c>
      <c r="BP250" s="200"/>
      <c r="BQ250" s="200"/>
      <c r="BR250" s="187">
        <v>80</v>
      </c>
      <c r="BS250" s="187"/>
      <c r="BT250" s="198">
        <f t="shared" ref="BT250:BU251" si="242">BT249</f>
        <v>0.3</v>
      </c>
      <c r="BU250" s="198">
        <f t="shared" si="242"/>
        <v>1.4</v>
      </c>
      <c r="BV250" s="199">
        <f t="shared" si="182"/>
        <v>60</v>
      </c>
      <c r="BW250" s="199">
        <f t="shared" si="182"/>
        <v>60</v>
      </c>
      <c r="BX250" s="359">
        <f t="shared" si="238"/>
        <v>0.4</v>
      </c>
      <c r="BY250" s="187"/>
      <c r="BZ250" s="188"/>
      <c r="CA250" s="188"/>
      <c r="CB250" s="188"/>
    </row>
    <row r="251" spans="18:80" ht="15">
      <c r="R251" s="26"/>
      <c r="S251" s="26"/>
      <c r="T251" s="26"/>
      <c r="U251" s="26"/>
      <c r="V251" s="27"/>
      <c r="W251" s="27"/>
      <c r="X251" s="27"/>
      <c r="Y251" s="27"/>
      <c r="Z251" s="28"/>
      <c r="AA251" s="34"/>
      <c r="AB251" s="34"/>
      <c r="AC251" s="35"/>
      <c r="AD251" s="35"/>
      <c r="AE251" s="35"/>
      <c r="AF251" s="35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187"/>
      <c r="BG251" s="187"/>
      <c r="BH251" s="223" t="str">
        <f>BI247&amp;BJ251</f>
        <v>QB240</v>
      </c>
      <c r="BI251" s="330" t="str">
        <f t="shared" si="240"/>
        <v>QB</v>
      </c>
      <c r="BJ251" s="187">
        <v>240</v>
      </c>
      <c r="BK251" s="200"/>
      <c r="BL251" s="200">
        <f t="shared" si="241"/>
        <v>2</v>
      </c>
      <c r="BM251" s="200"/>
      <c r="BN251" s="200"/>
      <c r="BO251" s="200" t="str">
        <f t="shared" si="239"/>
        <v>N</v>
      </c>
      <c r="BP251" s="200"/>
      <c r="BQ251" s="200"/>
      <c r="BR251" s="187">
        <v>80</v>
      </c>
      <c r="BS251" s="187"/>
      <c r="BT251" s="198">
        <f t="shared" si="242"/>
        <v>0.3</v>
      </c>
      <c r="BU251" s="198">
        <f t="shared" si="242"/>
        <v>1.4</v>
      </c>
      <c r="BV251" s="199">
        <f t="shared" si="182"/>
        <v>60</v>
      </c>
      <c r="BW251" s="199">
        <f t="shared" si="182"/>
        <v>60</v>
      </c>
      <c r="BX251" s="359">
        <f t="shared" si="238"/>
        <v>0.4</v>
      </c>
      <c r="BY251" s="187"/>
      <c r="BZ251" s="188"/>
      <c r="CA251" s="188"/>
      <c r="CB251" s="188"/>
    </row>
    <row r="252" spans="18:80" ht="15">
      <c r="R252" s="26"/>
      <c r="S252" s="26"/>
      <c r="T252" s="26"/>
      <c r="U252" s="26"/>
      <c r="V252" s="27"/>
      <c r="W252" s="27"/>
      <c r="X252" s="27"/>
      <c r="Y252" s="27"/>
      <c r="Z252" s="28"/>
      <c r="AA252" s="34"/>
      <c r="AB252" s="34"/>
      <c r="AC252" s="35"/>
      <c r="AD252" s="35"/>
      <c r="AE252" s="35"/>
      <c r="AF252" s="35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193"/>
      <c r="BG252" s="193"/>
      <c r="BH252" s="223" t="str">
        <f>BI247&amp;BJ252</f>
        <v>QB260</v>
      </c>
      <c r="BI252" s="330" t="str">
        <f t="shared" si="240"/>
        <v>QB</v>
      </c>
      <c r="BJ252" s="187">
        <v>260</v>
      </c>
      <c r="BK252" s="200"/>
      <c r="BL252" s="200">
        <f t="shared" si="241"/>
        <v>2</v>
      </c>
      <c r="BM252" s="200"/>
      <c r="BN252" s="200"/>
      <c r="BO252" s="200" t="str">
        <f t="shared" si="239"/>
        <v>N</v>
      </c>
      <c r="BP252" s="200"/>
      <c r="BQ252" s="200"/>
      <c r="BR252" s="187">
        <v>80</v>
      </c>
      <c r="BS252" s="187"/>
      <c r="BT252" s="198">
        <f t="shared" ref="BT252:BW253" si="243">BT250</f>
        <v>0.3</v>
      </c>
      <c r="BU252" s="198">
        <f t="shared" si="243"/>
        <v>1.4</v>
      </c>
      <c r="BV252" s="199">
        <f t="shared" si="243"/>
        <v>60</v>
      </c>
      <c r="BW252" s="199">
        <f t="shared" si="243"/>
        <v>60</v>
      </c>
      <c r="BX252" s="359">
        <f t="shared" si="238"/>
        <v>0.4</v>
      </c>
      <c r="BY252" s="187"/>
      <c r="BZ252" s="188"/>
      <c r="CA252" s="188"/>
      <c r="CB252" s="188"/>
    </row>
    <row r="253" spans="18:80" ht="15">
      <c r="R253" s="26"/>
      <c r="S253" s="26"/>
      <c r="T253" s="26"/>
      <c r="U253" s="26"/>
      <c r="V253" s="27"/>
      <c r="W253" s="27"/>
      <c r="X253" s="27"/>
      <c r="Y253" s="27"/>
      <c r="Z253" s="28"/>
      <c r="AA253" s="34"/>
      <c r="AB253" s="34"/>
      <c r="AC253" s="35"/>
      <c r="AD253" s="35"/>
      <c r="AE253" s="35"/>
      <c r="AF253" s="35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187"/>
      <c r="BG253" s="187"/>
      <c r="BH253" s="223" t="str">
        <f>BI247&amp;BJ253</f>
        <v>QB280</v>
      </c>
      <c r="BI253" s="330" t="str">
        <f>BI252</f>
        <v>QB</v>
      </c>
      <c r="BJ253" s="187">
        <v>280</v>
      </c>
      <c r="BK253" s="200"/>
      <c r="BL253" s="200">
        <f t="shared" si="241"/>
        <v>2</v>
      </c>
      <c r="BM253" s="200"/>
      <c r="BN253" s="200"/>
      <c r="BO253" s="200" t="str">
        <f t="shared" si="239"/>
        <v>N</v>
      </c>
      <c r="BP253" s="200"/>
      <c r="BQ253" s="200"/>
      <c r="BR253" s="187">
        <v>80</v>
      </c>
      <c r="BS253" s="187"/>
      <c r="BT253" s="198">
        <f t="shared" si="243"/>
        <v>0.3</v>
      </c>
      <c r="BU253" s="198">
        <f t="shared" si="243"/>
        <v>1.4</v>
      </c>
      <c r="BV253" s="199">
        <f t="shared" si="243"/>
        <v>60</v>
      </c>
      <c r="BW253" s="199">
        <f t="shared" si="243"/>
        <v>60</v>
      </c>
      <c r="BX253" s="359">
        <f t="shared" si="238"/>
        <v>0.4</v>
      </c>
      <c r="BY253" s="187"/>
      <c r="BZ253" s="188"/>
      <c r="CA253" s="188"/>
      <c r="CB253" s="188"/>
    </row>
    <row r="254" spans="18:80" ht="15">
      <c r="R254" s="26"/>
      <c r="S254" s="26"/>
      <c r="T254" s="26"/>
      <c r="U254" s="26"/>
      <c r="V254" s="27"/>
      <c r="W254" s="27"/>
      <c r="X254" s="27"/>
      <c r="Y254" s="27"/>
      <c r="Z254" s="28"/>
      <c r="AA254" s="34"/>
      <c r="AB254" s="34"/>
      <c r="AC254" s="35"/>
      <c r="AD254" s="35"/>
      <c r="AE254" s="35"/>
      <c r="AF254" s="35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187"/>
      <c r="BG254" s="187"/>
      <c r="BH254" s="222" t="str">
        <f>BI254&amp;BJ254</f>
        <v>QC160</v>
      </c>
      <c r="BI254" s="202" t="s">
        <v>86</v>
      </c>
      <c r="BJ254" s="193">
        <v>160</v>
      </c>
      <c r="BK254" s="194">
        <v>1</v>
      </c>
      <c r="BL254" s="194">
        <v>2</v>
      </c>
      <c r="BM254" s="194">
        <v>3</v>
      </c>
      <c r="BN254" s="200"/>
      <c r="BO254" s="213" t="s">
        <v>94</v>
      </c>
      <c r="BP254" s="200"/>
      <c r="BQ254" s="200"/>
      <c r="BR254" s="193">
        <v>60</v>
      </c>
      <c r="BS254" s="193"/>
      <c r="BT254" s="195">
        <v>0.4</v>
      </c>
      <c r="BU254" s="195">
        <v>1.4</v>
      </c>
      <c r="BV254" s="196">
        <v>50</v>
      </c>
      <c r="BW254" s="196">
        <v>50</v>
      </c>
      <c r="BX254" s="358">
        <v>0.5</v>
      </c>
      <c r="BY254" s="187"/>
      <c r="BZ254" s="188"/>
      <c r="CA254" s="188"/>
      <c r="CB254" s="188"/>
    </row>
    <row r="255" spans="18:80" ht="15">
      <c r="R255" s="26"/>
      <c r="S255" s="26"/>
      <c r="T255" s="26"/>
      <c r="U255" s="26"/>
      <c r="V255" s="27"/>
      <c r="W255" s="27"/>
      <c r="X255" s="27"/>
      <c r="Y255" s="27"/>
      <c r="Z255" s="28"/>
      <c r="AA255" s="34"/>
      <c r="AB255" s="34"/>
      <c r="AC255" s="35"/>
      <c r="AD255" s="35"/>
      <c r="AE255" s="35"/>
      <c r="AF255" s="35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187"/>
      <c r="BG255" s="187"/>
      <c r="BH255" s="223" t="str">
        <f>BI254&amp;BJ255</f>
        <v>QC180</v>
      </c>
      <c r="BI255" s="330" t="str">
        <f>BI254</f>
        <v>QC</v>
      </c>
      <c r="BJ255" s="187">
        <v>180</v>
      </c>
      <c r="BK255" s="200">
        <f>BK254</f>
        <v>1</v>
      </c>
      <c r="BL255" s="200">
        <f>BL254</f>
        <v>2</v>
      </c>
      <c r="BM255" s="200">
        <f>BM254</f>
        <v>3</v>
      </c>
      <c r="BN255" s="200"/>
      <c r="BO255" s="200" t="str">
        <f t="shared" ref="BO255" si="244">BO254</f>
        <v>N</v>
      </c>
      <c r="BP255" s="200"/>
      <c r="BQ255" s="200"/>
      <c r="BR255" s="187">
        <v>80</v>
      </c>
      <c r="BS255" s="187"/>
      <c r="BT255" s="198">
        <f>BT254</f>
        <v>0.4</v>
      </c>
      <c r="BU255" s="198">
        <f>BU254</f>
        <v>1.4</v>
      </c>
      <c r="BV255" s="199">
        <f t="shared" si="182"/>
        <v>50</v>
      </c>
      <c r="BW255" s="199">
        <f t="shared" si="182"/>
        <v>50</v>
      </c>
      <c r="BX255" s="359">
        <f t="shared" si="238"/>
        <v>0.5</v>
      </c>
      <c r="BY255" s="187"/>
      <c r="BZ255" s="188"/>
      <c r="CA255" s="188"/>
      <c r="CB255" s="188"/>
    </row>
    <row r="256" spans="18:80" ht="15">
      <c r="R256" s="26"/>
      <c r="S256" s="26"/>
      <c r="T256" s="26"/>
      <c r="U256" s="26"/>
      <c r="V256" s="27"/>
      <c r="W256" s="27"/>
      <c r="X256" s="27"/>
      <c r="Y256" s="27"/>
      <c r="Z256" s="28"/>
      <c r="AA256" s="34"/>
      <c r="AB256" s="34"/>
      <c r="AC256" s="35"/>
      <c r="AD256" s="35"/>
      <c r="AE256" s="35"/>
      <c r="AF256" s="35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187"/>
      <c r="BG256" s="187"/>
      <c r="BH256" s="223" t="str">
        <f>BI254&amp;BJ256</f>
        <v>QC200</v>
      </c>
      <c r="BI256" s="330" t="str">
        <f t="shared" ref="BI256:BI259" si="245">BI255</f>
        <v>QC</v>
      </c>
      <c r="BJ256" s="187">
        <v>200</v>
      </c>
      <c r="BK256" s="200">
        <f t="shared" ref="BK256:BM260" si="246">BK255</f>
        <v>1</v>
      </c>
      <c r="BL256" s="200">
        <f t="shared" si="246"/>
        <v>2</v>
      </c>
      <c r="BM256" s="200">
        <f t="shared" si="246"/>
        <v>3</v>
      </c>
      <c r="BN256" s="200"/>
      <c r="BO256" s="200" t="str">
        <f t="shared" si="239"/>
        <v>N</v>
      </c>
      <c r="BP256" s="200"/>
      <c r="BQ256" s="200"/>
      <c r="BR256" s="187">
        <f t="shared" ref="BR256:BU258" si="247">BR255</f>
        <v>80</v>
      </c>
      <c r="BS256" s="187"/>
      <c r="BT256" s="198">
        <f t="shared" si="247"/>
        <v>0.4</v>
      </c>
      <c r="BU256" s="198">
        <f t="shared" si="247"/>
        <v>1.4</v>
      </c>
      <c r="BV256" s="196">
        <v>60</v>
      </c>
      <c r="BW256" s="196">
        <v>60</v>
      </c>
      <c r="BX256" s="359">
        <f t="shared" si="238"/>
        <v>0.5</v>
      </c>
      <c r="BY256" s="187"/>
      <c r="BZ256" s="188"/>
      <c r="CA256" s="188"/>
      <c r="CB256" s="188"/>
    </row>
    <row r="257" spans="18:80" ht="15">
      <c r="R257" s="26"/>
      <c r="S257" s="26"/>
      <c r="T257" s="26"/>
      <c r="U257" s="26"/>
      <c r="V257" s="27"/>
      <c r="W257" s="27"/>
      <c r="X257" s="27"/>
      <c r="Y257" s="27"/>
      <c r="Z257" s="28"/>
      <c r="AA257" s="34"/>
      <c r="AB257" s="34"/>
      <c r="AC257" s="35"/>
      <c r="AD257" s="35"/>
      <c r="AE257" s="35"/>
      <c r="AF257" s="35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187"/>
      <c r="BG257" s="187"/>
      <c r="BH257" s="223" t="str">
        <f>BI254&amp;BJ257</f>
        <v>QC220</v>
      </c>
      <c r="BI257" s="330" t="str">
        <f t="shared" si="245"/>
        <v>QC</v>
      </c>
      <c r="BJ257" s="187">
        <v>220</v>
      </c>
      <c r="BK257" s="200">
        <f t="shared" si="246"/>
        <v>1</v>
      </c>
      <c r="BL257" s="200">
        <f t="shared" si="246"/>
        <v>2</v>
      </c>
      <c r="BM257" s="200">
        <f t="shared" si="246"/>
        <v>3</v>
      </c>
      <c r="BN257" s="200"/>
      <c r="BO257" s="200" t="str">
        <f t="shared" si="239"/>
        <v>N</v>
      </c>
      <c r="BP257" s="200"/>
      <c r="BQ257" s="200"/>
      <c r="BR257" s="187">
        <f t="shared" si="247"/>
        <v>80</v>
      </c>
      <c r="BS257" s="187"/>
      <c r="BT257" s="198">
        <f t="shared" si="247"/>
        <v>0.4</v>
      </c>
      <c r="BU257" s="198">
        <f t="shared" si="247"/>
        <v>1.4</v>
      </c>
      <c r="BV257" s="199">
        <f t="shared" si="182"/>
        <v>60</v>
      </c>
      <c r="BW257" s="199">
        <f t="shared" si="182"/>
        <v>60</v>
      </c>
      <c r="BX257" s="359">
        <f t="shared" si="238"/>
        <v>0.5</v>
      </c>
      <c r="BY257" s="187"/>
      <c r="BZ257" s="188"/>
      <c r="CA257" s="188"/>
      <c r="CB257" s="188"/>
    </row>
    <row r="258" spans="18:80" ht="15">
      <c r="R258" s="26"/>
      <c r="S258" s="26"/>
      <c r="T258" s="26"/>
      <c r="U258" s="26"/>
      <c r="V258" s="27"/>
      <c r="W258" s="27"/>
      <c r="X258" s="27"/>
      <c r="Y258" s="27"/>
      <c r="Z258" s="28"/>
      <c r="AA258" s="34"/>
      <c r="AB258" s="34"/>
      <c r="AC258" s="35"/>
      <c r="AD258" s="35"/>
      <c r="AE258" s="35"/>
      <c r="AF258" s="35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187"/>
      <c r="BG258" s="187"/>
      <c r="BH258" s="223" t="str">
        <f>BI254&amp;BJ258</f>
        <v>QC240</v>
      </c>
      <c r="BI258" s="330" t="str">
        <f t="shared" si="245"/>
        <v>QC</v>
      </c>
      <c r="BJ258" s="187">
        <v>240</v>
      </c>
      <c r="BK258" s="200">
        <f t="shared" si="246"/>
        <v>1</v>
      </c>
      <c r="BL258" s="200">
        <f t="shared" si="246"/>
        <v>2</v>
      </c>
      <c r="BM258" s="200">
        <f t="shared" si="246"/>
        <v>3</v>
      </c>
      <c r="BN258" s="200"/>
      <c r="BO258" s="200" t="str">
        <f t="shared" si="239"/>
        <v>N</v>
      </c>
      <c r="BP258" s="200"/>
      <c r="BQ258" s="200"/>
      <c r="BR258" s="187">
        <f t="shared" si="247"/>
        <v>80</v>
      </c>
      <c r="BS258" s="187"/>
      <c r="BT258" s="198">
        <f t="shared" si="247"/>
        <v>0.4</v>
      </c>
      <c r="BU258" s="198">
        <f t="shared" si="247"/>
        <v>1.4</v>
      </c>
      <c r="BV258" s="199">
        <f t="shared" si="182"/>
        <v>60</v>
      </c>
      <c r="BW258" s="199">
        <f t="shared" si="182"/>
        <v>60</v>
      </c>
      <c r="BX258" s="359">
        <f t="shared" si="238"/>
        <v>0.5</v>
      </c>
      <c r="BY258" s="187"/>
      <c r="BZ258" s="188"/>
      <c r="CA258" s="188"/>
      <c r="CB258" s="188"/>
    </row>
    <row r="259" spans="18:80" ht="15">
      <c r="R259" s="26"/>
      <c r="S259" s="26"/>
      <c r="T259" s="26"/>
      <c r="U259" s="26"/>
      <c r="V259" s="27"/>
      <c r="W259" s="27"/>
      <c r="X259" s="27"/>
      <c r="Y259" s="27"/>
      <c r="Z259" s="28"/>
      <c r="AA259" s="34"/>
      <c r="AB259" s="34"/>
      <c r="AC259" s="35"/>
      <c r="AD259" s="35"/>
      <c r="AE259" s="35"/>
      <c r="AF259" s="35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193"/>
      <c r="BG259" s="193"/>
      <c r="BH259" s="223" t="str">
        <f>BI254&amp;BJ259</f>
        <v>QC260</v>
      </c>
      <c r="BI259" s="330" t="str">
        <f t="shared" si="245"/>
        <v>QC</v>
      </c>
      <c r="BJ259" s="187">
        <v>260</v>
      </c>
      <c r="BK259" s="200">
        <f t="shared" si="246"/>
        <v>1</v>
      </c>
      <c r="BL259" s="200">
        <f t="shared" si="246"/>
        <v>2</v>
      </c>
      <c r="BM259" s="200">
        <f t="shared" si="246"/>
        <v>3</v>
      </c>
      <c r="BN259" s="200"/>
      <c r="BO259" s="200" t="str">
        <f t="shared" si="239"/>
        <v>N</v>
      </c>
      <c r="BP259" s="200"/>
      <c r="BQ259" s="200"/>
      <c r="BR259" s="187">
        <f>BR257</f>
        <v>80</v>
      </c>
      <c r="BS259" s="187"/>
      <c r="BT259" s="198">
        <f t="shared" ref="BT259:BW260" si="248">BT257</f>
        <v>0.4</v>
      </c>
      <c r="BU259" s="198">
        <f t="shared" si="248"/>
        <v>1.4</v>
      </c>
      <c r="BV259" s="199">
        <f t="shared" si="248"/>
        <v>60</v>
      </c>
      <c r="BW259" s="199">
        <f t="shared" si="248"/>
        <v>60</v>
      </c>
      <c r="BX259" s="359">
        <f t="shared" si="238"/>
        <v>0.5</v>
      </c>
      <c r="BY259" s="187"/>
      <c r="BZ259" s="188"/>
      <c r="CA259" s="188"/>
      <c r="CB259" s="188"/>
    </row>
    <row r="260" spans="18:80" ht="15">
      <c r="R260" s="26"/>
      <c r="S260" s="26"/>
      <c r="T260" s="26"/>
      <c r="U260" s="26"/>
      <c r="V260" s="27"/>
      <c r="W260" s="27"/>
      <c r="X260" s="27"/>
      <c r="Y260" s="27"/>
      <c r="Z260" s="28"/>
      <c r="AA260" s="34"/>
      <c r="AB260" s="34"/>
      <c r="AC260" s="35"/>
      <c r="AD260" s="35"/>
      <c r="AE260" s="35"/>
      <c r="AF260" s="35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187"/>
      <c r="BG260" s="187"/>
      <c r="BH260" s="223" t="str">
        <f>BI254&amp;BJ260</f>
        <v>QC280</v>
      </c>
      <c r="BI260" s="330" t="str">
        <f>BI259</f>
        <v>QC</v>
      </c>
      <c r="BJ260" s="187">
        <v>280</v>
      </c>
      <c r="BK260" s="200">
        <f t="shared" si="246"/>
        <v>1</v>
      </c>
      <c r="BL260" s="200">
        <f t="shared" si="246"/>
        <v>2</v>
      </c>
      <c r="BM260" s="200">
        <f t="shared" si="246"/>
        <v>3</v>
      </c>
      <c r="BN260" s="200"/>
      <c r="BO260" s="200" t="str">
        <f t="shared" si="239"/>
        <v>N</v>
      </c>
      <c r="BP260" s="200"/>
      <c r="BQ260" s="200"/>
      <c r="BR260" s="187">
        <f>BR258</f>
        <v>80</v>
      </c>
      <c r="BS260" s="187"/>
      <c r="BT260" s="198">
        <f t="shared" si="248"/>
        <v>0.4</v>
      </c>
      <c r="BU260" s="198">
        <f t="shared" si="248"/>
        <v>1.4</v>
      </c>
      <c r="BV260" s="199">
        <f t="shared" si="248"/>
        <v>60</v>
      </c>
      <c r="BW260" s="199">
        <f t="shared" si="248"/>
        <v>60</v>
      </c>
      <c r="BX260" s="359">
        <f t="shared" si="238"/>
        <v>0.5</v>
      </c>
      <c r="BY260" s="187"/>
      <c r="BZ260" s="188"/>
      <c r="CA260" s="188"/>
      <c r="CB260" s="188"/>
    </row>
    <row r="261" spans="18:80" ht="15">
      <c r="R261" s="26"/>
      <c r="S261" s="26"/>
      <c r="T261" s="26"/>
      <c r="U261" s="26"/>
      <c r="V261" s="27"/>
      <c r="W261" s="27"/>
      <c r="X261" s="27"/>
      <c r="Y261" s="27"/>
      <c r="Z261" s="28"/>
      <c r="AA261" s="34"/>
      <c r="AB261" s="34"/>
      <c r="AC261" s="35"/>
      <c r="AD261" s="35"/>
      <c r="AE261" s="35"/>
      <c r="AF261" s="35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187"/>
      <c r="BG261" s="187"/>
      <c r="BH261" s="222" t="str">
        <f>BI261&amp;BJ261</f>
        <v>QD160</v>
      </c>
      <c r="BI261" s="202" t="s">
        <v>87</v>
      </c>
      <c r="BJ261" s="193">
        <v>160</v>
      </c>
      <c r="BK261" s="200"/>
      <c r="BL261" s="194">
        <v>2</v>
      </c>
      <c r="BM261" s="194"/>
      <c r="BN261" s="194">
        <v>4</v>
      </c>
      <c r="BO261" s="213" t="s">
        <v>94</v>
      </c>
      <c r="BP261" s="200"/>
      <c r="BQ261" s="200"/>
      <c r="BR261" s="193">
        <v>60</v>
      </c>
      <c r="BS261" s="193"/>
      <c r="BT261" s="195">
        <v>0.5</v>
      </c>
      <c r="BU261" s="195">
        <v>1.4</v>
      </c>
      <c r="BV261" s="196">
        <v>50</v>
      </c>
      <c r="BW261" s="196">
        <v>50</v>
      </c>
      <c r="BX261" s="358">
        <v>0.6</v>
      </c>
      <c r="BY261" s="187"/>
      <c r="BZ261" s="188"/>
      <c r="CA261" s="188"/>
      <c r="CB261" s="188"/>
    </row>
    <row r="262" spans="18:80" ht="15">
      <c r="R262" s="26"/>
      <c r="S262" s="26"/>
      <c r="T262" s="26"/>
      <c r="U262" s="26"/>
      <c r="V262" s="27"/>
      <c r="W262" s="27"/>
      <c r="X262" s="27"/>
      <c r="Y262" s="27"/>
      <c r="Z262" s="28"/>
      <c r="AA262" s="34"/>
      <c r="AB262" s="34"/>
      <c r="AC262" s="35"/>
      <c r="AD262" s="35"/>
      <c r="AE262" s="35"/>
      <c r="AF262" s="35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187"/>
      <c r="BG262" s="187"/>
      <c r="BH262" s="223" t="str">
        <f>BI261&amp;BJ262</f>
        <v>QD180</v>
      </c>
      <c r="BI262" s="330" t="str">
        <f>BI261</f>
        <v>QD</v>
      </c>
      <c r="BJ262" s="187">
        <v>180</v>
      </c>
      <c r="BK262" s="200"/>
      <c r="BL262" s="200">
        <f>BL261</f>
        <v>2</v>
      </c>
      <c r="BM262" s="200"/>
      <c r="BN262" s="200">
        <f>BN261</f>
        <v>4</v>
      </c>
      <c r="BO262" s="200" t="str">
        <f t="shared" ref="BO262" si="249">BO261</f>
        <v>N</v>
      </c>
      <c r="BP262" s="200"/>
      <c r="BQ262" s="200"/>
      <c r="BR262" s="187">
        <f>BR261+20</f>
        <v>80</v>
      </c>
      <c r="BS262" s="187"/>
      <c r="BT262" s="198">
        <f>BT261</f>
        <v>0.5</v>
      </c>
      <c r="BU262" s="198">
        <f>BU261</f>
        <v>1.4</v>
      </c>
      <c r="BV262" s="199">
        <f t="shared" ref="BV262:BW262" si="250">BV261</f>
        <v>50</v>
      </c>
      <c r="BW262" s="199">
        <f t="shared" si="250"/>
        <v>50</v>
      </c>
      <c r="BX262" s="359">
        <f t="shared" si="238"/>
        <v>0.6</v>
      </c>
      <c r="BY262" s="187"/>
      <c r="BZ262" s="188"/>
      <c r="CA262" s="188"/>
      <c r="CB262" s="188"/>
    </row>
    <row r="263" spans="18:80" ht="15">
      <c r="R263" s="26"/>
      <c r="S263" s="26"/>
      <c r="T263" s="26"/>
      <c r="U263" s="26"/>
      <c r="V263" s="27"/>
      <c r="W263" s="27"/>
      <c r="X263" s="27"/>
      <c r="Y263" s="27"/>
      <c r="Z263" s="28"/>
      <c r="AA263" s="34"/>
      <c r="AB263" s="34"/>
      <c r="AC263" s="35"/>
      <c r="AD263" s="35"/>
      <c r="AE263" s="35"/>
      <c r="AF263" s="35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187"/>
      <c r="BG263" s="187"/>
      <c r="BH263" s="223" t="str">
        <f>BI261&amp;BJ263</f>
        <v>QD200</v>
      </c>
      <c r="BI263" s="330" t="str">
        <f t="shared" ref="BI263:BI266" si="251">BI262</f>
        <v>QD</v>
      </c>
      <c r="BJ263" s="187">
        <v>200</v>
      </c>
      <c r="BK263" s="200"/>
      <c r="BL263" s="200">
        <f t="shared" ref="BL263:BN263" si="252">BL262</f>
        <v>2</v>
      </c>
      <c r="BM263" s="200"/>
      <c r="BN263" s="200">
        <f t="shared" si="252"/>
        <v>4</v>
      </c>
      <c r="BO263" s="200" t="str">
        <f t="shared" si="239"/>
        <v>N</v>
      </c>
      <c r="BP263" s="200"/>
      <c r="BQ263" s="200"/>
      <c r="BR263" s="187">
        <f t="shared" ref="BR263" si="253">BR262</f>
        <v>80</v>
      </c>
      <c r="BS263" s="187"/>
      <c r="BT263" s="198">
        <f t="shared" ref="BT263:BU263" si="254">BT262</f>
        <v>0.5</v>
      </c>
      <c r="BU263" s="198">
        <f t="shared" si="254"/>
        <v>1.4</v>
      </c>
      <c r="BV263" s="196">
        <v>60</v>
      </c>
      <c r="BW263" s="196">
        <v>60</v>
      </c>
      <c r="BX263" s="359">
        <f t="shared" si="238"/>
        <v>0.6</v>
      </c>
      <c r="BY263" s="187"/>
      <c r="BZ263" s="188"/>
      <c r="CA263" s="188"/>
      <c r="CB263" s="188"/>
    </row>
    <row r="264" spans="18:80" ht="15">
      <c r="R264" s="26"/>
      <c r="S264" s="26"/>
      <c r="T264" s="26"/>
      <c r="U264" s="26"/>
      <c r="V264" s="27"/>
      <c r="W264" s="27"/>
      <c r="X264" s="27"/>
      <c r="Y264" s="27"/>
      <c r="Z264" s="28"/>
      <c r="AA264" s="34"/>
      <c r="AB264" s="34"/>
      <c r="AC264" s="35"/>
      <c r="AD264" s="35"/>
      <c r="AE264" s="35"/>
      <c r="AF264" s="35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187"/>
      <c r="BG264" s="187"/>
      <c r="BH264" s="223" t="str">
        <f>BI261&amp;BJ264</f>
        <v>QD220</v>
      </c>
      <c r="BI264" s="330" t="str">
        <f t="shared" si="251"/>
        <v>QD</v>
      </c>
      <c r="BJ264" s="187">
        <v>220</v>
      </c>
      <c r="BK264" s="200"/>
      <c r="BL264" s="200">
        <f t="shared" ref="BL264:BN264" si="255">BL263</f>
        <v>2</v>
      </c>
      <c r="BM264" s="200"/>
      <c r="BN264" s="200">
        <f t="shared" si="255"/>
        <v>4</v>
      </c>
      <c r="BO264" s="200" t="str">
        <f t="shared" si="239"/>
        <v>N</v>
      </c>
      <c r="BP264" s="200"/>
      <c r="BQ264" s="200"/>
      <c r="BR264" s="187">
        <f t="shared" ref="BR264" si="256">BR263</f>
        <v>80</v>
      </c>
      <c r="BS264" s="187"/>
      <c r="BT264" s="198">
        <f t="shared" ref="BT264:BW264" si="257">BT263</f>
        <v>0.5</v>
      </c>
      <c r="BU264" s="198">
        <f t="shared" si="257"/>
        <v>1.4</v>
      </c>
      <c r="BV264" s="199">
        <f t="shared" si="257"/>
        <v>60</v>
      </c>
      <c r="BW264" s="199">
        <f t="shared" si="257"/>
        <v>60</v>
      </c>
      <c r="BX264" s="359">
        <f t="shared" si="238"/>
        <v>0.6</v>
      </c>
      <c r="BY264" s="187"/>
      <c r="BZ264" s="188"/>
      <c r="CA264" s="188"/>
      <c r="CB264" s="188"/>
    </row>
    <row r="265" spans="18:80" ht="15">
      <c r="R265" s="26"/>
      <c r="S265" s="26"/>
      <c r="T265" s="26"/>
      <c r="U265" s="26"/>
      <c r="V265" s="27"/>
      <c r="W265" s="27"/>
      <c r="X265" s="27"/>
      <c r="Y265" s="27"/>
      <c r="Z265" s="28"/>
      <c r="AA265" s="34"/>
      <c r="AB265" s="34"/>
      <c r="AC265" s="35"/>
      <c r="AD265" s="35"/>
      <c r="AE265" s="35"/>
      <c r="AF265" s="35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187"/>
      <c r="BG265" s="187"/>
      <c r="BH265" s="223" t="str">
        <f>BI261&amp;BJ265</f>
        <v>QD240</v>
      </c>
      <c r="BI265" s="330" t="str">
        <f t="shared" si="251"/>
        <v>QD</v>
      </c>
      <c r="BJ265" s="187">
        <v>240</v>
      </c>
      <c r="BK265" s="200"/>
      <c r="BL265" s="200">
        <f t="shared" ref="BL265:BN265" si="258">BL264</f>
        <v>2</v>
      </c>
      <c r="BM265" s="200"/>
      <c r="BN265" s="200">
        <f t="shared" si="258"/>
        <v>4</v>
      </c>
      <c r="BO265" s="200" t="str">
        <f t="shared" si="239"/>
        <v>N</v>
      </c>
      <c r="BP265" s="200"/>
      <c r="BQ265" s="200"/>
      <c r="BR265" s="187">
        <f t="shared" ref="BR265" si="259">BR264</f>
        <v>80</v>
      </c>
      <c r="BS265" s="187"/>
      <c r="BT265" s="198">
        <f t="shared" ref="BT265:BW265" si="260">BT264</f>
        <v>0.5</v>
      </c>
      <c r="BU265" s="198">
        <f t="shared" si="260"/>
        <v>1.4</v>
      </c>
      <c r="BV265" s="199">
        <f t="shared" si="260"/>
        <v>60</v>
      </c>
      <c r="BW265" s="199">
        <f t="shared" si="260"/>
        <v>60</v>
      </c>
      <c r="BX265" s="359">
        <f t="shared" si="238"/>
        <v>0.6</v>
      </c>
      <c r="BY265" s="187"/>
      <c r="BZ265" s="188"/>
      <c r="CA265" s="188"/>
      <c r="CB265" s="188"/>
    </row>
    <row r="266" spans="18:80" ht="15">
      <c r="R266" s="26"/>
      <c r="S266" s="26"/>
      <c r="T266" s="26"/>
      <c r="U266" s="26"/>
      <c r="V266" s="27"/>
      <c r="W266" s="27"/>
      <c r="X266" s="27"/>
      <c r="Y266" s="27"/>
      <c r="Z266" s="28"/>
      <c r="AA266" s="34"/>
      <c r="AB266" s="34"/>
      <c r="AC266" s="35"/>
      <c r="AD266" s="35"/>
      <c r="AE266" s="35"/>
      <c r="AF266" s="35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193"/>
      <c r="BG266" s="193"/>
      <c r="BH266" s="223" t="str">
        <f>BI261&amp;BJ266</f>
        <v>QD260</v>
      </c>
      <c r="BI266" s="330" t="str">
        <f t="shared" si="251"/>
        <v>QD</v>
      </c>
      <c r="BJ266" s="187">
        <v>260</v>
      </c>
      <c r="BK266" s="200"/>
      <c r="BL266" s="200">
        <f t="shared" ref="BL266:BN266" si="261">BL265</f>
        <v>2</v>
      </c>
      <c r="BM266" s="200"/>
      <c r="BN266" s="200">
        <f t="shared" si="261"/>
        <v>4</v>
      </c>
      <c r="BO266" s="200" t="str">
        <f t="shared" si="239"/>
        <v>N</v>
      </c>
      <c r="BP266" s="200"/>
      <c r="BQ266" s="200"/>
      <c r="BR266" s="187">
        <f>BR264</f>
        <v>80</v>
      </c>
      <c r="BS266" s="187"/>
      <c r="BT266" s="198">
        <f t="shared" ref="BT266:BW266" si="262">BT264</f>
        <v>0.5</v>
      </c>
      <c r="BU266" s="198">
        <f t="shared" si="262"/>
        <v>1.4</v>
      </c>
      <c r="BV266" s="199">
        <f t="shared" si="262"/>
        <v>60</v>
      </c>
      <c r="BW266" s="199">
        <f t="shared" si="262"/>
        <v>60</v>
      </c>
      <c r="BX266" s="359">
        <f t="shared" si="238"/>
        <v>0.6</v>
      </c>
      <c r="BY266" s="187"/>
      <c r="BZ266" s="188"/>
      <c r="CA266" s="188"/>
      <c r="CB266" s="188"/>
    </row>
    <row r="267" spans="18:80" ht="15">
      <c r="R267" s="26"/>
      <c r="S267" s="26"/>
      <c r="T267" s="26"/>
      <c r="U267" s="26"/>
      <c r="V267" s="27"/>
      <c r="W267" s="27"/>
      <c r="X267" s="27"/>
      <c r="Y267" s="27"/>
      <c r="Z267" s="28"/>
      <c r="AA267" s="34"/>
      <c r="AB267" s="34"/>
      <c r="AC267" s="35"/>
      <c r="AD267" s="35"/>
      <c r="AE267" s="35"/>
      <c r="AF267" s="35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187"/>
      <c r="BG267" s="187"/>
      <c r="BH267" s="223" t="str">
        <f>BI261&amp;BJ267</f>
        <v>QD280</v>
      </c>
      <c r="BI267" s="330" t="str">
        <f>BI266</f>
        <v>QD</v>
      </c>
      <c r="BJ267" s="187">
        <v>280</v>
      </c>
      <c r="BK267" s="200"/>
      <c r="BL267" s="200">
        <f t="shared" ref="BL267:BN267" si="263">BL266</f>
        <v>2</v>
      </c>
      <c r="BM267" s="200"/>
      <c r="BN267" s="200">
        <f t="shared" si="263"/>
        <v>4</v>
      </c>
      <c r="BO267" s="200" t="str">
        <f t="shared" si="239"/>
        <v>N</v>
      </c>
      <c r="BP267" s="200"/>
      <c r="BQ267" s="200"/>
      <c r="BR267" s="187">
        <f>BR265</f>
        <v>80</v>
      </c>
      <c r="BS267" s="187"/>
      <c r="BT267" s="198">
        <f t="shared" ref="BT267:BW267" si="264">BT265</f>
        <v>0.5</v>
      </c>
      <c r="BU267" s="198">
        <f t="shared" si="264"/>
        <v>1.4</v>
      </c>
      <c r="BV267" s="199">
        <f t="shared" si="264"/>
        <v>60</v>
      </c>
      <c r="BW267" s="199">
        <f t="shared" si="264"/>
        <v>60</v>
      </c>
      <c r="BX267" s="359">
        <f t="shared" si="238"/>
        <v>0.6</v>
      </c>
      <c r="BY267" s="187"/>
      <c r="BZ267" s="188"/>
      <c r="CA267" s="188"/>
      <c r="CB267" s="188"/>
    </row>
    <row r="268" spans="18:80" ht="15">
      <c r="R268" s="26"/>
      <c r="S268" s="26"/>
      <c r="T268" s="26"/>
      <c r="U268" s="26"/>
      <c r="V268" s="27"/>
      <c r="W268" s="27"/>
      <c r="X268" s="27"/>
      <c r="Y268" s="27"/>
      <c r="Z268" s="28"/>
      <c r="AA268" s="34"/>
      <c r="AB268" s="34"/>
      <c r="AC268" s="35"/>
      <c r="AD268" s="35"/>
      <c r="AE268" s="35"/>
      <c r="AF268" s="35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187"/>
      <c r="BG268" s="187"/>
      <c r="BH268" s="222" t="str">
        <f>BI268&amp;BJ268</f>
        <v>QE160</v>
      </c>
      <c r="BI268" s="202" t="s">
        <v>88</v>
      </c>
      <c r="BJ268" s="193">
        <v>160</v>
      </c>
      <c r="BK268" s="194">
        <v>1</v>
      </c>
      <c r="BL268" s="194">
        <v>2</v>
      </c>
      <c r="BM268" s="194">
        <v>3</v>
      </c>
      <c r="BN268" s="194">
        <v>4</v>
      </c>
      <c r="BO268" s="213" t="s">
        <v>94</v>
      </c>
      <c r="BP268" s="200"/>
      <c r="BQ268" s="200"/>
      <c r="BR268" s="193">
        <v>60</v>
      </c>
      <c r="BS268" s="193"/>
      <c r="BT268" s="195">
        <v>0.6</v>
      </c>
      <c r="BU268" s="195">
        <v>1.4</v>
      </c>
      <c r="BV268" s="196">
        <v>50</v>
      </c>
      <c r="BW268" s="196">
        <v>50</v>
      </c>
      <c r="BX268" s="358">
        <v>0.7</v>
      </c>
      <c r="BY268" s="187"/>
      <c r="BZ268" s="188"/>
      <c r="CA268" s="188"/>
      <c r="CB268" s="188"/>
    </row>
    <row r="269" spans="18:80" ht="15">
      <c r="R269" s="26"/>
      <c r="S269" s="26"/>
      <c r="T269" s="26"/>
      <c r="U269" s="26"/>
      <c r="V269" s="27"/>
      <c r="W269" s="27"/>
      <c r="X269" s="27"/>
      <c r="Y269" s="27"/>
      <c r="Z269" s="28"/>
      <c r="AA269" s="34"/>
      <c r="AB269" s="34"/>
      <c r="AC269" s="35"/>
      <c r="AD269" s="35"/>
      <c r="AE269" s="35"/>
      <c r="AF269" s="35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187"/>
      <c r="BG269" s="187"/>
      <c r="BH269" s="223" t="str">
        <f>BI268&amp;BJ269</f>
        <v>QE180</v>
      </c>
      <c r="BI269" s="330" t="str">
        <f>BI268</f>
        <v>QE</v>
      </c>
      <c r="BJ269" s="187">
        <v>180</v>
      </c>
      <c r="BK269" s="200">
        <f>BK268</f>
        <v>1</v>
      </c>
      <c r="BL269" s="200">
        <f>BL268</f>
        <v>2</v>
      </c>
      <c r="BM269" s="200">
        <f>BM268</f>
        <v>3</v>
      </c>
      <c r="BN269" s="200">
        <f>BN268</f>
        <v>4</v>
      </c>
      <c r="BO269" s="200" t="str">
        <f t="shared" ref="BO269" si="265">BO268</f>
        <v>N</v>
      </c>
      <c r="BP269" s="200"/>
      <c r="BQ269" s="200"/>
      <c r="BR269" s="187">
        <f>BR268+20</f>
        <v>80</v>
      </c>
      <c r="BS269" s="187"/>
      <c r="BT269" s="198">
        <f>BT268</f>
        <v>0.6</v>
      </c>
      <c r="BU269" s="198">
        <f>BU268</f>
        <v>1.4</v>
      </c>
      <c r="BV269" s="199">
        <f t="shared" ref="BV269:BW269" si="266">BV268</f>
        <v>50</v>
      </c>
      <c r="BW269" s="199">
        <f t="shared" si="266"/>
        <v>50</v>
      </c>
      <c r="BX269" s="359">
        <f t="shared" si="238"/>
        <v>0.7</v>
      </c>
      <c r="BY269" s="187"/>
      <c r="BZ269" s="188"/>
      <c r="CA269" s="188"/>
      <c r="CB269" s="188"/>
    </row>
    <row r="270" spans="18:80" ht="15">
      <c r="R270" s="26"/>
      <c r="S270" s="26"/>
      <c r="T270" s="26"/>
      <c r="U270" s="26"/>
      <c r="V270" s="27"/>
      <c r="W270" s="27"/>
      <c r="X270" s="27"/>
      <c r="Y270" s="27"/>
      <c r="Z270" s="28"/>
      <c r="AA270" s="34"/>
      <c r="AB270" s="34"/>
      <c r="AC270" s="35"/>
      <c r="AD270" s="35"/>
      <c r="AE270" s="35"/>
      <c r="AF270" s="35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187"/>
      <c r="BG270" s="187"/>
      <c r="BH270" s="223" t="str">
        <f>BI268&amp;BJ270</f>
        <v>QE200</v>
      </c>
      <c r="BI270" s="330" t="str">
        <f t="shared" ref="BI270:BI273" si="267">BI269</f>
        <v>QE</v>
      </c>
      <c r="BJ270" s="187">
        <v>200</v>
      </c>
      <c r="BK270" s="200">
        <f t="shared" ref="BK270:BN270" si="268">BK269</f>
        <v>1</v>
      </c>
      <c r="BL270" s="200">
        <f t="shared" si="268"/>
        <v>2</v>
      </c>
      <c r="BM270" s="200">
        <f t="shared" si="268"/>
        <v>3</v>
      </c>
      <c r="BN270" s="200">
        <f t="shared" si="268"/>
        <v>4</v>
      </c>
      <c r="BO270" s="200" t="str">
        <f t="shared" si="239"/>
        <v>N</v>
      </c>
      <c r="BP270" s="200"/>
      <c r="BQ270" s="200"/>
      <c r="BR270" s="187">
        <f t="shared" ref="BR270" si="269">BR269</f>
        <v>80</v>
      </c>
      <c r="BS270" s="187"/>
      <c r="BT270" s="198">
        <f t="shared" ref="BT270:BU270" si="270">BT269</f>
        <v>0.6</v>
      </c>
      <c r="BU270" s="198">
        <f t="shared" si="270"/>
        <v>1.4</v>
      </c>
      <c r="BV270" s="196">
        <v>60</v>
      </c>
      <c r="BW270" s="196">
        <v>60</v>
      </c>
      <c r="BX270" s="359">
        <f t="shared" si="238"/>
        <v>0.7</v>
      </c>
      <c r="BY270" s="187"/>
      <c r="BZ270" s="188"/>
      <c r="CA270" s="188"/>
      <c r="CB270" s="188"/>
    </row>
    <row r="271" spans="18:80" ht="15">
      <c r="R271" s="26"/>
      <c r="S271" s="26"/>
      <c r="T271" s="26"/>
      <c r="U271" s="26"/>
      <c r="V271" s="27"/>
      <c r="W271" s="27"/>
      <c r="X271" s="27"/>
      <c r="Y271" s="27"/>
      <c r="Z271" s="28"/>
      <c r="AA271" s="34"/>
      <c r="AB271" s="34"/>
      <c r="AC271" s="35"/>
      <c r="AD271" s="35"/>
      <c r="AE271" s="35"/>
      <c r="AF271" s="35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187"/>
      <c r="BG271" s="187"/>
      <c r="BH271" s="223" t="str">
        <f>BI268&amp;BJ271</f>
        <v>QE220</v>
      </c>
      <c r="BI271" s="330" t="str">
        <f t="shared" si="267"/>
        <v>QE</v>
      </c>
      <c r="BJ271" s="187">
        <v>220</v>
      </c>
      <c r="BK271" s="200">
        <f t="shared" ref="BK271:BN271" si="271">BK270</f>
        <v>1</v>
      </c>
      <c r="BL271" s="200">
        <f t="shared" si="271"/>
        <v>2</v>
      </c>
      <c r="BM271" s="200">
        <f t="shared" si="271"/>
        <v>3</v>
      </c>
      <c r="BN271" s="200">
        <f t="shared" si="271"/>
        <v>4</v>
      </c>
      <c r="BO271" s="200" t="str">
        <f t="shared" si="239"/>
        <v>N</v>
      </c>
      <c r="BP271" s="200"/>
      <c r="BQ271" s="200"/>
      <c r="BR271" s="187">
        <f t="shared" ref="BR271" si="272">BR270</f>
        <v>80</v>
      </c>
      <c r="BS271" s="187"/>
      <c r="BT271" s="198">
        <f t="shared" ref="BT271:BW271" si="273">BT270</f>
        <v>0.6</v>
      </c>
      <c r="BU271" s="198">
        <f t="shared" si="273"/>
        <v>1.4</v>
      </c>
      <c r="BV271" s="199">
        <f t="shared" si="273"/>
        <v>60</v>
      </c>
      <c r="BW271" s="199">
        <f t="shared" si="273"/>
        <v>60</v>
      </c>
      <c r="BX271" s="359">
        <f t="shared" si="238"/>
        <v>0.7</v>
      </c>
      <c r="BY271" s="187"/>
      <c r="BZ271" s="188"/>
      <c r="CA271" s="188"/>
      <c r="CB271" s="188"/>
    </row>
    <row r="272" spans="18:80" ht="15">
      <c r="R272" s="26"/>
      <c r="S272" s="26"/>
      <c r="T272" s="26"/>
      <c r="U272" s="26"/>
      <c r="V272" s="27"/>
      <c r="W272" s="27"/>
      <c r="X272" s="27"/>
      <c r="Y272" s="27"/>
      <c r="Z272" s="28"/>
      <c r="AA272" s="34"/>
      <c r="AB272" s="34"/>
      <c r="AC272" s="35"/>
      <c r="AD272" s="35"/>
      <c r="AE272" s="35"/>
      <c r="AF272" s="35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187"/>
      <c r="BG272" s="187"/>
      <c r="BH272" s="223" t="str">
        <f>BI268&amp;BJ272</f>
        <v>QE240</v>
      </c>
      <c r="BI272" s="330" t="str">
        <f t="shared" si="267"/>
        <v>QE</v>
      </c>
      <c r="BJ272" s="187">
        <v>240</v>
      </c>
      <c r="BK272" s="200">
        <f t="shared" ref="BK272:BN272" si="274">BK271</f>
        <v>1</v>
      </c>
      <c r="BL272" s="200">
        <f t="shared" si="274"/>
        <v>2</v>
      </c>
      <c r="BM272" s="200">
        <f t="shared" si="274"/>
        <v>3</v>
      </c>
      <c r="BN272" s="200">
        <f t="shared" si="274"/>
        <v>4</v>
      </c>
      <c r="BO272" s="200" t="str">
        <f t="shared" si="239"/>
        <v>N</v>
      </c>
      <c r="BP272" s="200"/>
      <c r="BQ272" s="200"/>
      <c r="BR272" s="187">
        <f t="shared" ref="BR272" si="275">BR271</f>
        <v>80</v>
      </c>
      <c r="BS272" s="187"/>
      <c r="BT272" s="198">
        <f t="shared" ref="BT272:BW272" si="276">BT271</f>
        <v>0.6</v>
      </c>
      <c r="BU272" s="198">
        <f t="shared" si="276"/>
        <v>1.4</v>
      </c>
      <c r="BV272" s="199">
        <f t="shared" si="276"/>
        <v>60</v>
      </c>
      <c r="BW272" s="199">
        <f t="shared" si="276"/>
        <v>60</v>
      </c>
      <c r="BX272" s="359">
        <f t="shared" si="238"/>
        <v>0.7</v>
      </c>
      <c r="BY272" s="187"/>
      <c r="BZ272" s="188"/>
      <c r="CA272" s="188"/>
      <c r="CB272" s="188"/>
    </row>
    <row r="273" spans="18:80" ht="15">
      <c r="R273" s="26"/>
      <c r="S273" s="26"/>
      <c r="T273" s="26"/>
      <c r="U273" s="26"/>
      <c r="V273" s="27"/>
      <c r="W273" s="27"/>
      <c r="X273" s="27"/>
      <c r="Y273" s="27"/>
      <c r="Z273" s="28"/>
      <c r="AA273" s="34"/>
      <c r="AB273" s="34"/>
      <c r="AC273" s="35"/>
      <c r="AD273" s="35"/>
      <c r="AE273" s="35"/>
      <c r="AF273" s="35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193"/>
      <c r="BG273" s="193"/>
      <c r="BH273" s="223" t="str">
        <f>BI268&amp;BJ273</f>
        <v>QE260</v>
      </c>
      <c r="BI273" s="330" t="str">
        <f t="shared" si="267"/>
        <v>QE</v>
      </c>
      <c r="BJ273" s="187">
        <v>260</v>
      </c>
      <c r="BK273" s="200">
        <f t="shared" ref="BK273:BN273" si="277">BK272</f>
        <v>1</v>
      </c>
      <c r="BL273" s="200">
        <f t="shared" si="277"/>
        <v>2</v>
      </c>
      <c r="BM273" s="200">
        <f t="shared" si="277"/>
        <v>3</v>
      </c>
      <c r="BN273" s="200">
        <f t="shared" si="277"/>
        <v>4</v>
      </c>
      <c r="BO273" s="200" t="str">
        <f t="shared" si="239"/>
        <v>N</v>
      </c>
      <c r="BP273" s="200"/>
      <c r="BQ273" s="200"/>
      <c r="BR273" s="187">
        <f>BR271</f>
        <v>80</v>
      </c>
      <c r="BS273" s="187"/>
      <c r="BT273" s="198">
        <f t="shared" ref="BT273:BW273" si="278">BT271</f>
        <v>0.6</v>
      </c>
      <c r="BU273" s="198">
        <f t="shared" si="278"/>
        <v>1.4</v>
      </c>
      <c r="BV273" s="199">
        <f t="shared" si="278"/>
        <v>60</v>
      </c>
      <c r="BW273" s="199">
        <f t="shared" si="278"/>
        <v>60</v>
      </c>
      <c r="BX273" s="359">
        <f t="shared" si="238"/>
        <v>0.7</v>
      </c>
      <c r="BY273" s="187"/>
      <c r="BZ273" s="188"/>
      <c r="CA273" s="188"/>
      <c r="CB273" s="188"/>
    </row>
    <row r="274" spans="18:80" ht="15">
      <c r="R274" s="26"/>
      <c r="S274" s="26"/>
      <c r="T274" s="26"/>
      <c r="U274" s="26"/>
      <c r="V274" s="27"/>
      <c r="W274" s="27"/>
      <c r="X274" s="27"/>
      <c r="Y274" s="27"/>
      <c r="Z274" s="28"/>
      <c r="AA274" s="34"/>
      <c r="AB274" s="34"/>
      <c r="AC274" s="35"/>
      <c r="AD274" s="35"/>
      <c r="AE274" s="35"/>
      <c r="AF274" s="35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187"/>
      <c r="BG274" s="187"/>
      <c r="BH274" s="223" t="str">
        <f>BI268&amp;BJ274</f>
        <v>QE280</v>
      </c>
      <c r="BI274" s="330" t="str">
        <f>BI273</f>
        <v>QE</v>
      </c>
      <c r="BJ274" s="187">
        <v>280</v>
      </c>
      <c r="BK274" s="200">
        <f t="shared" ref="BK274:BN274" si="279">BK273</f>
        <v>1</v>
      </c>
      <c r="BL274" s="200">
        <f t="shared" si="279"/>
        <v>2</v>
      </c>
      <c r="BM274" s="200">
        <f t="shared" si="279"/>
        <v>3</v>
      </c>
      <c r="BN274" s="200">
        <f t="shared" si="279"/>
        <v>4</v>
      </c>
      <c r="BO274" s="200" t="str">
        <f t="shared" si="239"/>
        <v>N</v>
      </c>
      <c r="BP274" s="200"/>
      <c r="BQ274" s="200"/>
      <c r="BR274" s="187">
        <f>BR272</f>
        <v>80</v>
      </c>
      <c r="BS274" s="187"/>
      <c r="BT274" s="198">
        <f t="shared" ref="BT274:BW274" si="280">BT272</f>
        <v>0.6</v>
      </c>
      <c r="BU274" s="198">
        <f t="shared" si="280"/>
        <v>1.4</v>
      </c>
      <c r="BV274" s="199">
        <f t="shared" si="280"/>
        <v>60</v>
      </c>
      <c r="BW274" s="199">
        <f t="shared" si="280"/>
        <v>60</v>
      </c>
      <c r="BX274" s="359">
        <f t="shared" si="238"/>
        <v>0.7</v>
      </c>
      <c r="BY274" s="187"/>
      <c r="BZ274" s="188"/>
      <c r="CA274" s="188"/>
      <c r="CB274" s="188"/>
    </row>
    <row r="275" spans="18:80" ht="15">
      <c r="R275" s="26"/>
      <c r="S275" s="26"/>
      <c r="T275" s="26"/>
      <c r="U275" s="26"/>
      <c r="V275" s="27"/>
      <c r="W275" s="27"/>
      <c r="X275" s="27"/>
      <c r="Y275" s="27"/>
      <c r="Z275" s="28"/>
      <c r="AA275" s="34"/>
      <c r="AB275" s="34"/>
      <c r="AC275" s="35"/>
      <c r="AD275" s="35"/>
      <c r="AE275" s="35"/>
      <c r="AF275" s="35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187"/>
      <c r="BG275" s="187"/>
      <c r="BH275" s="222" t="str">
        <f>BI275&amp;BJ275</f>
        <v>QF160</v>
      </c>
      <c r="BI275" s="202" t="s">
        <v>89</v>
      </c>
      <c r="BJ275" s="193">
        <v>160</v>
      </c>
      <c r="BK275" s="200"/>
      <c r="BL275" s="194">
        <v>2</v>
      </c>
      <c r="BM275" s="200"/>
      <c r="BN275" s="194">
        <v>4</v>
      </c>
      <c r="BO275" s="213" t="s">
        <v>94</v>
      </c>
      <c r="BP275" s="200"/>
      <c r="BQ275" s="200"/>
      <c r="BR275" s="193">
        <v>60</v>
      </c>
      <c r="BS275" s="193"/>
      <c r="BT275" s="195">
        <v>0.7</v>
      </c>
      <c r="BU275" s="195">
        <v>1.4</v>
      </c>
      <c r="BV275" s="196">
        <v>50</v>
      </c>
      <c r="BW275" s="196">
        <v>50</v>
      </c>
      <c r="BX275" s="358">
        <v>0.8</v>
      </c>
      <c r="BY275" s="187"/>
      <c r="BZ275" s="188"/>
      <c r="CA275" s="188"/>
      <c r="CB275" s="188"/>
    </row>
    <row r="276" spans="18:80" ht="15">
      <c r="R276" s="26"/>
      <c r="S276" s="26"/>
      <c r="T276" s="26"/>
      <c r="U276" s="26"/>
      <c r="V276" s="27"/>
      <c r="W276" s="27"/>
      <c r="X276" s="27"/>
      <c r="Y276" s="27"/>
      <c r="Z276" s="28"/>
      <c r="AA276" s="34"/>
      <c r="AB276" s="34"/>
      <c r="AC276" s="35"/>
      <c r="AD276" s="35"/>
      <c r="AE276" s="35"/>
      <c r="AF276" s="35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187"/>
      <c r="BG276" s="187"/>
      <c r="BH276" s="223" t="str">
        <f>BI275&amp;BJ276</f>
        <v>QF180</v>
      </c>
      <c r="BI276" s="330" t="str">
        <f>BI275</f>
        <v>QF</v>
      </c>
      <c r="BJ276" s="187">
        <v>180</v>
      </c>
      <c r="BK276" s="200"/>
      <c r="BL276" s="200">
        <f>BL275</f>
        <v>2</v>
      </c>
      <c r="BM276" s="200"/>
      <c r="BN276" s="200">
        <f>BN275</f>
        <v>4</v>
      </c>
      <c r="BO276" s="200" t="str">
        <f t="shared" ref="BO276" si="281">BO275</f>
        <v>N</v>
      </c>
      <c r="BP276" s="200"/>
      <c r="BQ276" s="200"/>
      <c r="BR276" s="187">
        <f>BR275+20</f>
        <v>80</v>
      </c>
      <c r="BS276" s="187"/>
      <c r="BT276" s="198">
        <f>BT275</f>
        <v>0.7</v>
      </c>
      <c r="BU276" s="198">
        <f>BU275</f>
        <v>1.4</v>
      </c>
      <c r="BV276" s="199">
        <f t="shared" si="182"/>
        <v>50</v>
      </c>
      <c r="BW276" s="199">
        <f t="shared" si="182"/>
        <v>50</v>
      </c>
      <c r="BX276" s="359">
        <f t="shared" si="238"/>
        <v>0.8</v>
      </c>
      <c r="BY276" s="187"/>
      <c r="BZ276" s="188"/>
      <c r="CA276" s="188"/>
      <c r="CB276" s="188"/>
    </row>
    <row r="277" spans="18:80" ht="15">
      <c r="R277" s="26"/>
      <c r="S277" s="26"/>
      <c r="T277" s="26"/>
      <c r="U277" s="26"/>
      <c r="V277" s="27"/>
      <c r="W277" s="27"/>
      <c r="X277" s="27"/>
      <c r="Y277" s="27"/>
      <c r="Z277" s="28"/>
      <c r="AA277" s="34"/>
      <c r="AB277" s="34"/>
      <c r="AC277" s="35"/>
      <c r="AD277" s="35"/>
      <c r="AE277" s="35"/>
      <c r="AF277" s="35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187"/>
      <c r="BG277" s="187"/>
      <c r="BH277" s="223" t="str">
        <f>BI275&amp;BJ277</f>
        <v>QF200</v>
      </c>
      <c r="BI277" s="330" t="str">
        <f t="shared" ref="BI277:BI280" si="282">BI276</f>
        <v>QF</v>
      </c>
      <c r="BJ277" s="187">
        <v>200</v>
      </c>
      <c r="BK277" s="200"/>
      <c r="BL277" s="200">
        <f t="shared" ref="BL277" si="283">BL276</f>
        <v>2</v>
      </c>
      <c r="BM277" s="200"/>
      <c r="BN277" s="200">
        <f t="shared" ref="BN277" si="284">BN276</f>
        <v>4</v>
      </c>
      <c r="BO277" s="200" t="str">
        <f t="shared" si="239"/>
        <v>N</v>
      </c>
      <c r="BP277" s="200"/>
      <c r="BQ277" s="200"/>
      <c r="BR277" s="187">
        <f t="shared" ref="BR277:BU279" si="285">BR276</f>
        <v>80</v>
      </c>
      <c r="BS277" s="187"/>
      <c r="BT277" s="198">
        <f t="shared" si="285"/>
        <v>0.7</v>
      </c>
      <c r="BU277" s="198">
        <f t="shared" si="285"/>
        <v>1.4</v>
      </c>
      <c r="BV277" s="196">
        <v>60</v>
      </c>
      <c r="BW277" s="196">
        <v>60</v>
      </c>
      <c r="BX277" s="359">
        <f t="shared" si="238"/>
        <v>0.8</v>
      </c>
      <c r="BY277" s="187"/>
      <c r="BZ277" s="188"/>
      <c r="CA277" s="188"/>
      <c r="CB277" s="188"/>
    </row>
    <row r="278" spans="18:80" ht="15">
      <c r="R278" s="26"/>
      <c r="S278" s="26"/>
      <c r="T278" s="26"/>
      <c r="U278" s="26"/>
      <c r="V278" s="27"/>
      <c r="W278" s="27"/>
      <c r="X278" s="27"/>
      <c r="Y278" s="27"/>
      <c r="Z278" s="28"/>
      <c r="AA278" s="34"/>
      <c r="AB278" s="34"/>
      <c r="AC278" s="35"/>
      <c r="AD278" s="35"/>
      <c r="AE278" s="35"/>
      <c r="AF278" s="35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187"/>
      <c r="BG278" s="187"/>
      <c r="BH278" s="223" t="str">
        <f>BI275&amp;BJ278</f>
        <v>QF220</v>
      </c>
      <c r="BI278" s="330" t="str">
        <f t="shared" si="282"/>
        <v>QF</v>
      </c>
      <c r="BJ278" s="187">
        <v>220</v>
      </c>
      <c r="BK278" s="200"/>
      <c r="BL278" s="200">
        <f t="shared" ref="BL278" si="286">BL277</f>
        <v>2</v>
      </c>
      <c r="BM278" s="200"/>
      <c r="BN278" s="200">
        <f t="shared" ref="BN278" si="287">BN277</f>
        <v>4</v>
      </c>
      <c r="BO278" s="200" t="str">
        <f t="shared" si="239"/>
        <v>N</v>
      </c>
      <c r="BP278" s="200"/>
      <c r="BQ278" s="200"/>
      <c r="BR278" s="187">
        <f t="shared" si="285"/>
        <v>80</v>
      </c>
      <c r="BS278" s="187"/>
      <c r="BT278" s="198">
        <f t="shared" si="285"/>
        <v>0.7</v>
      </c>
      <c r="BU278" s="198">
        <f t="shared" si="285"/>
        <v>1.4</v>
      </c>
      <c r="BV278" s="199">
        <f t="shared" si="182"/>
        <v>60</v>
      </c>
      <c r="BW278" s="199">
        <f t="shared" si="182"/>
        <v>60</v>
      </c>
      <c r="BX278" s="359">
        <f t="shared" si="238"/>
        <v>0.8</v>
      </c>
      <c r="BY278" s="187"/>
      <c r="BZ278" s="188"/>
      <c r="CA278" s="188"/>
      <c r="CB278" s="188"/>
    </row>
    <row r="279" spans="18:80" ht="15">
      <c r="R279" s="26"/>
      <c r="S279" s="26"/>
      <c r="T279" s="26"/>
      <c r="U279" s="26"/>
      <c r="V279" s="27"/>
      <c r="W279" s="27"/>
      <c r="X279" s="27"/>
      <c r="Y279" s="27"/>
      <c r="Z279" s="28"/>
      <c r="AA279" s="34"/>
      <c r="AB279" s="34"/>
      <c r="AC279" s="35"/>
      <c r="AD279" s="35"/>
      <c r="AE279" s="35"/>
      <c r="AF279" s="35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187"/>
      <c r="BG279" s="187"/>
      <c r="BH279" s="223" t="str">
        <f>BI275&amp;BJ279</f>
        <v>QF240</v>
      </c>
      <c r="BI279" s="330" t="str">
        <f t="shared" si="282"/>
        <v>QF</v>
      </c>
      <c r="BJ279" s="187">
        <v>240</v>
      </c>
      <c r="BK279" s="200"/>
      <c r="BL279" s="200">
        <f t="shared" ref="BL279" si="288">BL278</f>
        <v>2</v>
      </c>
      <c r="BM279" s="200"/>
      <c r="BN279" s="200">
        <f t="shared" ref="BN279" si="289">BN278</f>
        <v>4</v>
      </c>
      <c r="BO279" s="200" t="str">
        <f t="shared" si="239"/>
        <v>N</v>
      </c>
      <c r="BP279" s="200"/>
      <c r="BQ279" s="200"/>
      <c r="BR279" s="187">
        <f t="shared" si="285"/>
        <v>80</v>
      </c>
      <c r="BS279" s="187"/>
      <c r="BT279" s="198">
        <f t="shared" si="285"/>
        <v>0.7</v>
      </c>
      <c r="BU279" s="198">
        <f t="shared" si="285"/>
        <v>1.4</v>
      </c>
      <c r="BV279" s="199">
        <f t="shared" si="182"/>
        <v>60</v>
      </c>
      <c r="BW279" s="199">
        <f t="shared" si="182"/>
        <v>60</v>
      </c>
      <c r="BX279" s="359">
        <f t="shared" si="238"/>
        <v>0.8</v>
      </c>
      <c r="BY279" s="187"/>
      <c r="BZ279" s="188"/>
      <c r="CA279" s="188"/>
      <c r="CB279" s="188"/>
    </row>
    <row r="280" spans="18:80">
      <c r="BF280" s="193"/>
      <c r="BG280" s="193"/>
      <c r="BH280" s="223" t="str">
        <f>BI275&amp;BJ280</f>
        <v>QF260</v>
      </c>
      <c r="BI280" s="330" t="str">
        <f t="shared" si="282"/>
        <v>QF</v>
      </c>
      <c r="BJ280" s="187">
        <v>260</v>
      </c>
      <c r="BK280" s="200"/>
      <c r="BL280" s="200">
        <f t="shared" ref="BL280" si="290">BL279</f>
        <v>2</v>
      </c>
      <c r="BM280" s="200"/>
      <c r="BN280" s="200">
        <f t="shared" ref="BN280" si="291">BN279</f>
        <v>4</v>
      </c>
      <c r="BO280" s="200" t="str">
        <f t="shared" si="239"/>
        <v>N</v>
      </c>
      <c r="BP280" s="200"/>
      <c r="BQ280" s="200"/>
      <c r="BR280" s="187">
        <f>BR278</f>
        <v>80</v>
      </c>
      <c r="BS280" s="187"/>
      <c r="BT280" s="198">
        <f t="shared" ref="BT280:BW281" si="292">BT278</f>
        <v>0.7</v>
      </c>
      <c r="BU280" s="198">
        <f t="shared" si="292"/>
        <v>1.4</v>
      </c>
      <c r="BV280" s="199">
        <f t="shared" si="292"/>
        <v>60</v>
      </c>
      <c r="BW280" s="199">
        <f t="shared" si="292"/>
        <v>60</v>
      </c>
      <c r="BX280" s="359">
        <f t="shared" si="238"/>
        <v>0.8</v>
      </c>
      <c r="BY280" s="187"/>
      <c r="BZ280" s="188"/>
      <c r="CA280" s="188"/>
      <c r="CB280" s="188"/>
    </row>
    <row r="281" spans="18:80">
      <c r="BF281" s="187"/>
      <c r="BG281" s="187"/>
      <c r="BH281" s="223" t="str">
        <f>BI275&amp;BJ281</f>
        <v>QF280</v>
      </c>
      <c r="BI281" s="330" t="str">
        <f>BI280</f>
        <v>QF</v>
      </c>
      <c r="BJ281" s="187">
        <v>280</v>
      </c>
      <c r="BK281" s="200"/>
      <c r="BL281" s="200">
        <f t="shared" ref="BL281" si="293">BL280</f>
        <v>2</v>
      </c>
      <c r="BM281" s="200"/>
      <c r="BN281" s="200">
        <f t="shared" ref="BN281" si="294">BN280</f>
        <v>4</v>
      </c>
      <c r="BO281" s="200" t="str">
        <f t="shared" si="239"/>
        <v>N</v>
      </c>
      <c r="BP281" s="200"/>
      <c r="BQ281" s="200"/>
      <c r="BR281" s="187">
        <f>BR279</f>
        <v>80</v>
      </c>
      <c r="BS281" s="187"/>
      <c r="BT281" s="198">
        <f t="shared" si="292"/>
        <v>0.7</v>
      </c>
      <c r="BU281" s="198">
        <f t="shared" si="292"/>
        <v>1.4</v>
      </c>
      <c r="BV281" s="199">
        <f t="shared" si="292"/>
        <v>60</v>
      </c>
      <c r="BW281" s="199">
        <f t="shared" si="292"/>
        <v>60</v>
      </c>
      <c r="BX281" s="359">
        <f t="shared" si="238"/>
        <v>0.8</v>
      </c>
      <c r="BY281" s="187"/>
      <c r="BZ281" s="188"/>
      <c r="CA281" s="188"/>
      <c r="CB281" s="188"/>
    </row>
    <row r="282" spans="18:80">
      <c r="BF282" s="187"/>
      <c r="BG282" s="187"/>
      <c r="BH282" s="222" t="str">
        <f>BI282&amp;BJ282</f>
        <v>UL100</v>
      </c>
      <c r="BI282" s="202" t="s">
        <v>97</v>
      </c>
      <c r="BJ282" s="193">
        <v>100</v>
      </c>
      <c r="BK282" s="213">
        <v>1</v>
      </c>
      <c r="BL282" s="193">
        <v>2</v>
      </c>
      <c r="BM282" s="193"/>
      <c r="BN282" s="193"/>
      <c r="BO282" s="193"/>
      <c r="BP282" s="193"/>
      <c r="BQ282" s="193"/>
      <c r="BR282" s="193">
        <v>56</v>
      </c>
      <c r="BS282" s="193"/>
      <c r="BT282" s="195">
        <v>0.3</v>
      </c>
      <c r="BU282" s="195">
        <v>1</v>
      </c>
      <c r="BV282" s="196">
        <v>20</v>
      </c>
      <c r="BW282" s="196">
        <v>20</v>
      </c>
      <c r="BX282" s="358">
        <v>0.3</v>
      </c>
      <c r="BY282" s="187"/>
      <c r="BZ282" s="188"/>
      <c r="CA282" s="188"/>
      <c r="CB282" s="188"/>
    </row>
    <row r="283" spans="18:80">
      <c r="BF283" s="187"/>
      <c r="BG283" s="187"/>
      <c r="BH283" s="223" t="str">
        <f>BI282&amp;BJ283</f>
        <v>UL120</v>
      </c>
      <c r="BI283" s="330" t="str">
        <f>BI282</f>
        <v>UL</v>
      </c>
      <c r="BJ283" s="187">
        <v>120</v>
      </c>
      <c r="BK283" s="192">
        <f>BK282</f>
        <v>1</v>
      </c>
      <c r="BL283" s="192">
        <f>BL282</f>
        <v>2</v>
      </c>
      <c r="BM283" s="187"/>
      <c r="BN283" s="187"/>
      <c r="BO283" s="187"/>
      <c r="BP283" s="187"/>
      <c r="BQ283" s="187"/>
      <c r="BR283" s="187">
        <f>BR282+20</f>
        <v>76</v>
      </c>
      <c r="BS283" s="187"/>
      <c r="BT283" s="198">
        <f>BT282</f>
        <v>0.3</v>
      </c>
      <c r="BU283" s="198">
        <f>BU282</f>
        <v>1</v>
      </c>
      <c r="BV283" s="199">
        <f>BV282</f>
        <v>20</v>
      </c>
      <c r="BW283" s="199">
        <f>BW282</f>
        <v>20</v>
      </c>
      <c r="BX283" s="359">
        <f t="shared" si="238"/>
        <v>0.3</v>
      </c>
      <c r="BY283" s="187"/>
      <c r="BZ283" s="188"/>
      <c r="CA283" s="188"/>
      <c r="CB283" s="188"/>
    </row>
    <row r="284" spans="18:80" ht="15">
      <c r="R284" s="26"/>
      <c r="S284" s="26"/>
      <c r="T284" s="26"/>
      <c r="U284" s="26"/>
      <c r="V284" s="27"/>
      <c r="W284" s="27"/>
      <c r="X284" s="27"/>
      <c r="Y284" s="27"/>
      <c r="Z284" s="28"/>
      <c r="AA284" s="34"/>
      <c r="AB284" s="34"/>
      <c r="AC284" s="35"/>
      <c r="AD284" s="35"/>
      <c r="AE284" s="35"/>
      <c r="AF284" s="35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193"/>
      <c r="BG284" s="193"/>
      <c r="BH284" s="223" t="str">
        <f>BI282&amp;BJ284</f>
        <v>UL140</v>
      </c>
      <c r="BI284" s="330" t="str">
        <f t="shared" ref="BI284:BI285" si="295">BI283</f>
        <v>UL</v>
      </c>
      <c r="BJ284" s="187">
        <v>140</v>
      </c>
      <c r="BK284" s="192">
        <f t="shared" ref="BK284:BK285" si="296">BK283</f>
        <v>1</v>
      </c>
      <c r="BL284" s="192">
        <f t="shared" ref="BL284:BL285" si="297">BL283</f>
        <v>2</v>
      </c>
      <c r="BM284" s="187"/>
      <c r="BN284" s="187"/>
      <c r="BO284" s="187"/>
      <c r="BP284" s="187"/>
      <c r="BQ284" s="187"/>
      <c r="BR284" s="187">
        <f>BR283</f>
        <v>76</v>
      </c>
      <c r="BS284" s="187"/>
      <c r="BT284" s="198">
        <f t="shared" ref="BT284:BW284" si="298">BT283</f>
        <v>0.3</v>
      </c>
      <c r="BU284" s="198">
        <f t="shared" si="298"/>
        <v>1</v>
      </c>
      <c r="BV284" s="199">
        <f t="shared" si="298"/>
        <v>20</v>
      </c>
      <c r="BW284" s="199">
        <f t="shared" si="298"/>
        <v>20</v>
      </c>
      <c r="BX284" s="359">
        <f t="shared" si="238"/>
        <v>0.3</v>
      </c>
      <c r="BY284" s="187"/>
      <c r="BZ284" s="188"/>
      <c r="CA284" s="188"/>
      <c r="CB284" s="188"/>
    </row>
    <row r="285" spans="18:80" ht="15">
      <c r="R285" s="26"/>
      <c r="S285" s="26"/>
      <c r="T285" s="26"/>
      <c r="U285" s="26"/>
      <c r="V285" s="27"/>
      <c r="W285" s="27"/>
      <c r="X285" s="27"/>
      <c r="Y285" s="27"/>
      <c r="Z285" s="28"/>
      <c r="AA285" s="34"/>
      <c r="AB285" s="34"/>
      <c r="AC285" s="35"/>
      <c r="AD285" s="35"/>
      <c r="AE285" s="35"/>
      <c r="AF285" s="35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187"/>
      <c r="BG285" s="187"/>
      <c r="BH285" s="223" t="str">
        <f>BI282&amp;BJ285</f>
        <v>UL150</v>
      </c>
      <c r="BI285" s="330" t="str">
        <f t="shared" si="295"/>
        <v>UL</v>
      </c>
      <c r="BJ285" s="187">
        <v>150</v>
      </c>
      <c r="BK285" s="192">
        <f t="shared" si="296"/>
        <v>1</v>
      </c>
      <c r="BL285" s="192">
        <f t="shared" si="297"/>
        <v>2</v>
      </c>
      <c r="BM285" s="187"/>
      <c r="BN285" s="187"/>
      <c r="BO285" s="187"/>
      <c r="BP285" s="187"/>
      <c r="BQ285" s="187"/>
      <c r="BR285" s="187">
        <f>BR284</f>
        <v>76</v>
      </c>
      <c r="BS285" s="187"/>
      <c r="BT285" s="198">
        <f t="shared" ref="BT285:BW285" si="299">BT284</f>
        <v>0.3</v>
      </c>
      <c r="BU285" s="198">
        <f t="shared" si="299"/>
        <v>1</v>
      </c>
      <c r="BV285" s="199">
        <f t="shared" si="299"/>
        <v>20</v>
      </c>
      <c r="BW285" s="199">
        <f t="shared" si="299"/>
        <v>20</v>
      </c>
      <c r="BX285" s="359">
        <f t="shared" si="238"/>
        <v>0.3</v>
      </c>
      <c r="BY285" s="187"/>
      <c r="BZ285" s="188"/>
      <c r="CA285" s="188"/>
      <c r="CB285" s="188"/>
    </row>
    <row r="286" spans="18:80" ht="15">
      <c r="R286" s="26"/>
      <c r="S286" s="26"/>
      <c r="T286" s="26"/>
      <c r="U286" s="26"/>
      <c r="V286" s="27"/>
      <c r="W286" s="27"/>
      <c r="X286" s="27"/>
      <c r="Y286" s="27"/>
      <c r="Z286" s="28"/>
      <c r="AA286" s="34"/>
      <c r="AB286" s="34"/>
      <c r="AC286" s="35"/>
      <c r="AD286" s="35"/>
      <c r="AE286" s="35"/>
      <c r="AF286" s="35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187"/>
      <c r="BG286" s="187"/>
      <c r="BH286" s="222" t="str">
        <f>BI286&amp;BJ286</f>
        <v>UP160</v>
      </c>
      <c r="BI286" s="202" t="s">
        <v>98</v>
      </c>
      <c r="BJ286" s="193">
        <v>160</v>
      </c>
      <c r="BK286" s="213">
        <v>1</v>
      </c>
      <c r="BL286" s="193"/>
      <c r="BM286" s="193"/>
      <c r="BN286" s="193"/>
      <c r="BO286" s="193"/>
      <c r="BP286" s="193"/>
      <c r="BQ286" s="193"/>
      <c r="BR286" s="193">
        <v>105</v>
      </c>
      <c r="BS286" s="193"/>
      <c r="BT286" s="195">
        <v>0.2</v>
      </c>
      <c r="BU286" s="195">
        <v>0.5</v>
      </c>
      <c r="BV286" s="196">
        <v>20</v>
      </c>
      <c r="BW286" s="196">
        <v>20</v>
      </c>
      <c r="BX286" s="358">
        <v>0.3</v>
      </c>
      <c r="BY286" s="187"/>
      <c r="BZ286" s="188"/>
      <c r="CA286" s="188"/>
      <c r="CB286" s="188"/>
    </row>
    <row r="287" spans="18:80" ht="15">
      <c r="R287" s="26"/>
      <c r="S287" s="26"/>
      <c r="T287" s="26"/>
      <c r="U287" s="26"/>
      <c r="V287" s="27"/>
      <c r="W287" s="27"/>
      <c r="X287" s="27"/>
      <c r="Y287" s="27"/>
      <c r="Z287" s="28"/>
      <c r="AA287" s="34"/>
      <c r="AB287" s="34"/>
      <c r="AC287" s="35"/>
      <c r="AD287" s="35"/>
      <c r="AE287" s="35"/>
      <c r="AF287" s="35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187"/>
      <c r="BG287" s="187"/>
      <c r="BH287" s="223" t="str">
        <f>BI286&amp;BJ287</f>
        <v>UP180</v>
      </c>
      <c r="BI287" s="330" t="str">
        <f>BI286</f>
        <v>UP</v>
      </c>
      <c r="BJ287" s="187">
        <v>180</v>
      </c>
      <c r="BK287" s="192">
        <f>BK286</f>
        <v>1</v>
      </c>
      <c r="BL287" s="187"/>
      <c r="BM287" s="187"/>
      <c r="BN287" s="187"/>
      <c r="BO287" s="187"/>
      <c r="BP287" s="187"/>
      <c r="BQ287" s="187"/>
      <c r="BR287" s="187">
        <f>BR286+20</f>
        <v>125</v>
      </c>
      <c r="BS287" s="187"/>
      <c r="BT287" s="198">
        <f>BT286</f>
        <v>0.2</v>
      </c>
      <c r="BU287" s="198">
        <f>BU286</f>
        <v>0.5</v>
      </c>
      <c r="BV287" s="199">
        <f>BV286</f>
        <v>20</v>
      </c>
      <c r="BW287" s="199">
        <f>BW286</f>
        <v>20</v>
      </c>
      <c r="BX287" s="359">
        <f t="shared" si="238"/>
        <v>0.3</v>
      </c>
      <c r="BY287" s="187"/>
      <c r="BZ287" s="188"/>
      <c r="CA287" s="188"/>
      <c r="CB287" s="188"/>
    </row>
    <row r="288" spans="18:80" ht="15">
      <c r="R288" s="26"/>
      <c r="S288" s="26"/>
      <c r="T288" s="26"/>
      <c r="U288" s="26"/>
      <c r="V288" s="27"/>
      <c r="W288" s="27"/>
      <c r="X288" s="27"/>
      <c r="Y288" s="27"/>
      <c r="Z288" s="28"/>
      <c r="AA288" s="34"/>
      <c r="AB288" s="34"/>
      <c r="AC288" s="35"/>
      <c r="AD288" s="35"/>
      <c r="AE288" s="35"/>
      <c r="AF288" s="35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187"/>
      <c r="BG288" s="187"/>
      <c r="BH288" s="223" t="str">
        <f>BI286&amp;BJ288</f>
        <v>UP200</v>
      </c>
      <c r="BI288" s="330" t="str">
        <f t="shared" ref="BI288:BI292" si="300">BI287</f>
        <v>UP</v>
      </c>
      <c r="BJ288" s="187">
        <v>200</v>
      </c>
      <c r="BK288" s="192">
        <f t="shared" ref="BK288:BK292" si="301">BK287</f>
        <v>1</v>
      </c>
      <c r="BL288" s="187"/>
      <c r="BM288" s="187"/>
      <c r="BN288" s="187"/>
      <c r="BO288" s="187"/>
      <c r="BP288" s="187"/>
      <c r="BQ288" s="187"/>
      <c r="BR288" s="187">
        <f t="shared" ref="BR288:BR292" si="302">BR287+20</f>
        <v>145</v>
      </c>
      <c r="BS288" s="187"/>
      <c r="BT288" s="198">
        <f t="shared" ref="BT288:BW288" si="303">BT287</f>
        <v>0.2</v>
      </c>
      <c r="BU288" s="198">
        <f t="shared" si="303"/>
        <v>0.5</v>
      </c>
      <c r="BV288" s="199">
        <f t="shared" si="303"/>
        <v>20</v>
      </c>
      <c r="BW288" s="199">
        <f t="shared" si="303"/>
        <v>20</v>
      </c>
      <c r="BX288" s="359">
        <f t="shared" si="238"/>
        <v>0.3</v>
      </c>
      <c r="BY288" s="187"/>
      <c r="BZ288" s="188"/>
      <c r="CA288" s="188"/>
      <c r="CB288" s="188"/>
    </row>
    <row r="289" spans="18:80" ht="15">
      <c r="R289" s="26"/>
      <c r="S289" s="26"/>
      <c r="T289" s="26"/>
      <c r="U289" s="26"/>
      <c r="V289" s="27"/>
      <c r="W289" s="27"/>
      <c r="X289" s="27"/>
      <c r="Y289" s="27"/>
      <c r="Z289" s="28"/>
      <c r="AA289" s="34"/>
      <c r="AB289" s="34"/>
      <c r="AC289" s="35"/>
      <c r="AD289" s="35"/>
      <c r="AE289" s="35"/>
      <c r="AF289" s="35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187"/>
      <c r="BG289" s="187"/>
      <c r="BH289" s="223" t="str">
        <f>BI286&amp;BJ289</f>
        <v>UP220</v>
      </c>
      <c r="BI289" s="330" t="str">
        <f t="shared" si="300"/>
        <v>UP</v>
      </c>
      <c r="BJ289" s="187">
        <v>220</v>
      </c>
      <c r="BK289" s="192">
        <f t="shared" si="301"/>
        <v>1</v>
      </c>
      <c r="BL289" s="187"/>
      <c r="BM289" s="187"/>
      <c r="BN289" s="187"/>
      <c r="BO289" s="187"/>
      <c r="BP289" s="187"/>
      <c r="BQ289" s="187"/>
      <c r="BR289" s="187">
        <f t="shared" si="302"/>
        <v>165</v>
      </c>
      <c r="BS289" s="187"/>
      <c r="BT289" s="198">
        <f t="shared" ref="BT289:BW289" si="304">BT288</f>
        <v>0.2</v>
      </c>
      <c r="BU289" s="198">
        <f t="shared" si="304"/>
        <v>0.5</v>
      </c>
      <c r="BV289" s="199">
        <f t="shared" si="304"/>
        <v>20</v>
      </c>
      <c r="BW289" s="199">
        <f t="shared" si="304"/>
        <v>20</v>
      </c>
      <c r="BX289" s="359">
        <f t="shared" si="238"/>
        <v>0.3</v>
      </c>
      <c r="BY289" s="187"/>
      <c r="BZ289" s="188"/>
      <c r="CA289" s="188"/>
      <c r="CB289" s="188"/>
    </row>
    <row r="290" spans="18:80" ht="15">
      <c r="R290" s="26"/>
      <c r="S290" s="26"/>
      <c r="T290" s="26"/>
      <c r="U290" s="26"/>
      <c r="V290" s="27"/>
      <c r="W290" s="27"/>
      <c r="X290" s="27"/>
      <c r="Y290" s="27"/>
      <c r="Z290" s="28"/>
      <c r="AA290" s="34"/>
      <c r="AB290" s="34"/>
      <c r="AC290" s="35"/>
      <c r="AD290" s="35"/>
      <c r="AE290" s="35"/>
      <c r="AF290" s="35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187"/>
      <c r="BG290" s="187"/>
      <c r="BH290" s="223" t="str">
        <f>BI286&amp;BJ290</f>
        <v>UP240</v>
      </c>
      <c r="BI290" s="330" t="str">
        <f>BI289</f>
        <v>UP</v>
      </c>
      <c r="BJ290" s="187">
        <v>240</v>
      </c>
      <c r="BK290" s="192">
        <f t="shared" si="301"/>
        <v>1</v>
      </c>
      <c r="BL290" s="187"/>
      <c r="BM290" s="187"/>
      <c r="BN290" s="187"/>
      <c r="BO290" s="187"/>
      <c r="BP290" s="187"/>
      <c r="BQ290" s="187"/>
      <c r="BR290" s="187">
        <f t="shared" si="302"/>
        <v>185</v>
      </c>
      <c r="BS290" s="187"/>
      <c r="BT290" s="198">
        <f t="shared" ref="BT290:BU290" si="305">BT289</f>
        <v>0.2</v>
      </c>
      <c r="BU290" s="198">
        <f t="shared" si="305"/>
        <v>0.5</v>
      </c>
      <c r="BV290" s="199">
        <f t="shared" ref="BV290:BW290" si="306">BV289</f>
        <v>20</v>
      </c>
      <c r="BW290" s="199">
        <f t="shared" si="306"/>
        <v>20</v>
      </c>
      <c r="BX290" s="359">
        <f t="shared" si="238"/>
        <v>0.3</v>
      </c>
      <c r="BY290" s="187"/>
      <c r="BZ290" s="188"/>
      <c r="CA290" s="188"/>
      <c r="CB290" s="188"/>
    </row>
    <row r="291" spans="18:80" ht="15">
      <c r="R291" s="26"/>
      <c r="S291" s="26"/>
      <c r="T291" s="26"/>
      <c r="U291" s="26"/>
      <c r="V291" s="27"/>
      <c r="W291" s="27"/>
      <c r="X291" s="27"/>
      <c r="Y291" s="27"/>
      <c r="Z291" s="28"/>
      <c r="AA291" s="34"/>
      <c r="AB291" s="34"/>
      <c r="AC291" s="35"/>
      <c r="AD291" s="35"/>
      <c r="AE291" s="35"/>
      <c r="AF291" s="35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193"/>
      <c r="BG291" s="193"/>
      <c r="BH291" s="223" t="str">
        <f>BI286&amp;BJ291</f>
        <v>UP260</v>
      </c>
      <c r="BI291" s="330" t="str">
        <f t="shared" si="300"/>
        <v>UP</v>
      </c>
      <c r="BJ291" s="187">
        <v>260</v>
      </c>
      <c r="BK291" s="192">
        <f t="shared" si="301"/>
        <v>1</v>
      </c>
      <c r="BL291" s="187"/>
      <c r="BM291" s="187"/>
      <c r="BN291" s="187"/>
      <c r="BO291" s="187"/>
      <c r="BP291" s="187"/>
      <c r="BQ291" s="187"/>
      <c r="BR291" s="187">
        <f t="shared" si="302"/>
        <v>205</v>
      </c>
      <c r="BS291" s="187"/>
      <c r="BT291" s="198">
        <f t="shared" ref="BT291:BU291" si="307">BT290</f>
        <v>0.2</v>
      </c>
      <c r="BU291" s="198">
        <f t="shared" si="307"/>
        <v>0.5</v>
      </c>
      <c r="BV291" s="199">
        <f t="shared" ref="BV291:BW291" si="308">BV290</f>
        <v>20</v>
      </c>
      <c r="BW291" s="199">
        <f t="shared" si="308"/>
        <v>20</v>
      </c>
      <c r="BX291" s="359">
        <f t="shared" si="238"/>
        <v>0.3</v>
      </c>
      <c r="BY291" s="187"/>
      <c r="BZ291" s="188"/>
      <c r="CA291" s="188"/>
      <c r="CB291" s="188"/>
    </row>
    <row r="292" spans="18:80" ht="15">
      <c r="R292" s="26"/>
      <c r="S292" s="26"/>
      <c r="T292" s="26"/>
      <c r="U292" s="26"/>
      <c r="V292" s="27"/>
      <c r="W292" s="27"/>
      <c r="X292" s="27"/>
      <c r="Y292" s="27"/>
      <c r="Z292" s="28"/>
      <c r="AA292" s="34"/>
      <c r="AB292" s="34"/>
      <c r="AC292" s="35"/>
      <c r="AD292" s="35"/>
      <c r="AE292" s="35"/>
      <c r="AF292" s="35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193"/>
      <c r="BG292" s="193"/>
      <c r="BH292" s="223" t="str">
        <f>BI286&amp;BJ292</f>
        <v>UP280</v>
      </c>
      <c r="BI292" s="330" t="str">
        <f t="shared" si="300"/>
        <v>UP</v>
      </c>
      <c r="BJ292" s="187">
        <v>280</v>
      </c>
      <c r="BK292" s="192">
        <f t="shared" si="301"/>
        <v>1</v>
      </c>
      <c r="BL292" s="187"/>
      <c r="BM292" s="187"/>
      <c r="BN292" s="187"/>
      <c r="BO292" s="187"/>
      <c r="BP292" s="187"/>
      <c r="BQ292" s="187"/>
      <c r="BR292" s="187">
        <f t="shared" si="302"/>
        <v>225</v>
      </c>
      <c r="BS292" s="187"/>
      <c r="BT292" s="198">
        <f t="shared" ref="BT292:BU292" si="309">BT291</f>
        <v>0.2</v>
      </c>
      <c r="BU292" s="198">
        <f t="shared" si="309"/>
        <v>0.5</v>
      </c>
      <c r="BV292" s="199">
        <f t="shared" ref="BV292:BW293" si="310">BV291</f>
        <v>20</v>
      </c>
      <c r="BW292" s="199">
        <f t="shared" si="310"/>
        <v>20</v>
      </c>
      <c r="BX292" s="359">
        <f t="shared" si="238"/>
        <v>0.3</v>
      </c>
      <c r="BY292" s="187"/>
      <c r="BZ292" s="188"/>
      <c r="CA292" s="188"/>
      <c r="CB292" s="188"/>
    </row>
    <row r="293" spans="18:80" ht="15">
      <c r="R293" s="26"/>
      <c r="S293" s="26"/>
      <c r="T293" s="26"/>
      <c r="U293" s="26"/>
      <c r="V293" s="27"/>
      <c r="W293" s="27"/>
      <c r="X293" s="27"/>
      <c r="Y293" s="27"/>
      <c r="Z293" s="28"/>
      <c r="AA293" s="34"/>
      <c r="AB293" s="34"/>
      <c r="AC293" s="35"/>
      <c r="AD293" s="35"/>
      <c r="AE293" s="35"/>
      <c r="AF293" s="35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193"/>
      <c r="BG293" s="193"/>
      <c r="BH293" s="222" t="str">
        <f>BI293&amp;BJ293</f>
        <v>UA160</v>
      </c>
      <c r="BI293" s="202" t="s">
        <v>99</v>
      </c>
      <c r="BJ293" s="193">
        <v>160</v>
      </c>
      <c r="BK293" s="213">
        <v>1</v>
      </c>
      <c r="BL293" s="193">
        <v>2</v>
      </c>
      <c r="BM293" s="193"/>
      <c r="BN293" s="193"/>
      <c r="BO293" s="193"/>
      <c r="BP293" s="193"/>
      <c r="BQ293" s="193"/>
      <c r="BR293" s="193">
        <v>105</v>
      </c>
      <c r="BS293" s="193"/>
      <c r="BT293" s="195">
        <v>0.3</v>
      </c>
      <c r="BU293" s="195">
        <v>1.4</v>
      </c>
      <c r="BV293" s="199">
        <f t="shared" si="310"/>
        <v>20</v>
      </c>
      <c r="BW293" s="199">
        <f t="shared" si="310"/>
        <v>20</v>
      </c>
      <c r="BX293" s="358">
        <v>0.3</v>
      </c>
      <c r="BY293" s="187"/>
      <c r="BZ293" s="188"/>
      <c r="CA293" s="188"/>
      <c r="CB293" s="188"/>
    </row>
    <row r="294" spans="18:80" ht="15">
      <c r="R294" s="26"/>
      <c r="S294" s="26"/>
      <c r="T294" s="26"/>
      <c r="U294" s="26"/>
      <c r="V294" s="27"/>
      <c r="W294" s="27"/>
      <c r="X294" s="27"/>
      <c r="Y294" s="27"/>
      <c r="Z294" s="28"/>
      <c r="AA294" s="34"/>
      <c r="AB294" s="34"/>
      <c r="AC294" s="35"/>
      <c r="AD294" s="35"/>
      <c r="AE294" s="35"/>
      <c r="AF294" s="35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187"/>
      <c r="BG294" s="187"/>
      <c r="BH294" s="223" t="str">
        <f>BI293&amp;BJ294</f>
        <v>UA180</v>
      </c>
      <c r="BI294" s="330" t="str">
        <f>BI293</f>
        <v>UA</v>
      </c>
      <c r="BJ294" s="187">
        <v>180</v>
      </c>
      <c r="BK294" s="192">
        <f>BK293</f>
        <v>1</v>
      </c>
      <c r="BL294" s="192">
        <f>BL293</f>
        <v>2</v>
      </c>
      <c r="BM294" s="193"/>
      <c r="BN294" s="193"/>
      <c r="BO294" s="193"/>
      <c r="BP294" s="193"/>
      <c r="BQ294" s="193"/>
      <c r="BR294" s="187">
        <f>BR293+20</f>
        <v>125</v>
      </c>
      <c r="BS294" s="193"/>
      <c r="BT294" s="198">
        <f>BT293</f>
        <v>0.3</v>
      </c>
      <c r="BU294" s="198">
        <f>BU120</f>
        <v>1.4</v>
      </c>
      <c r="BV294" s="199">
        <f t="shared" ref="BV294:BW294" si="311">BV293</f>
        <v>20</v>
      </c>
      <c r="BW294" s="199">
        <f t="shared" si="311"/>
        <v>20</v>
      </c>
      <c r="BX294" s="359">
        <f t="shared" si="238"/>
        <v>0.3</v>
      </c>
      <c r="BY294" s="187"/>
      <c r="BZ294" s="188"/>
      <c r="CA294" s="188"/>
      <c r="CB294" s="188"/>
    </row>
    <row r="295" spans="18:80" ht="15">
      <c r="R295" s="26"/>
      <c r="S295" s="26"/>
      <c r="T295" s="26"/>
      <c r="U295" s="26"/>
      <c r="V295" s="27"/>
      <c r="W295" s="27"/>
      <c r="X295" s="27"/>
      <c r="Y295" s="27"/>
      <c r="Z295" s="28"/>
      <c r="AA295" s="34"/>
      <c r="AB295" s="34"/>
      <c r="AC295" s="35"/>
      <c r="AD295" s="35"/>
      <c r="AE295" s="35"/>
      <c r="AF295" s="35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187"/>
      <c r="BG295" s="187"/>
      <c r="BH295" s="223" t="str">
        <f>BI293&amp;BJ295</f>
        <v>UA200</v>
      </c>
      <c r="BI295" s="330" t="str">
        <f t="shared" ref="BI295:BI299" si="312">BI294</f>
        <v>UA</v>
      </c>
      <c r="BJ295" s="187">
        <v>200</v>
      </c>
      <c r="BK295" s="192">
        <f t="shared" ref="BK295:BK296" si="313">BK294</f>
        <v>1</v>
      </c>
      <c r="BL295" s="192">
        <f t="shared" ref="BL295:BL296" si="314">BL294</f>
        <v>2</v>
      </c>
      <c r="BM295" s="193"/>
      <c r="BN295" s="193"/>
      <c r="BO295" s="193"/>
      <c r="BP295" s="193"/>
      <c r="BQ295" s="193"/>
      <c r="BR295" s="187">
        <f t="shared" ref="BR295:BR299" si="315">BR294+20</f>
        <v>145</v>
      </c>
      <c r="BS295" s="193"/>
      <c r="BT295" s="198">
        <f>BT293</f>
        <v>0.3</v>
      </c>
      <c r="BU295" s="198">
        <f>BU293</f>
        <v>1.4</v>
      </c>
      <c r="BV295" s="199">
        <f>BV294</f>
        <v>20</v>
      </c>
      <c r="BW295" s="199">
        <f>BW294</f>
        <v>20</v>
      </c>
      <c r="BX295" s="359">
        <f t="shared" si="238"/>
        <v>0.3</v>
      </c>
      <c r="BY295" s="187"/>
      <c r="BZ295" s="188"/>
      <c r="CA295" s="188"/>
      <c r="CB295" s="188"/>
    </row>
    <row r="296" spans="18:80" ht="15">
      <c r="R296" s="26"/>
      <c r="S296" s="26"/>
      <c r="T296" s="26"/>
      <c r="U296" s="26"/>
      <c r="V296" s="27"/>
      <c r="W296" s="27"/>
      <c r="X296" s="27"/>
      <c r="Y296" s="27"/>
      <c r="Z296" s="28"/>
      <c r="AA296" s="34"/>
      <c r="AB296" s="34"/>
      <c r="AC296" s="35"/>
      <c r="AD296" s="35"/>
      <c r="AE296" s="35"/>
      <c r="AF296" s="35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187"/>
      <c r="BG296" s="187"/>
      <c r="BH296" s="223" t="str">
        <f>BI293&amp;BJ296</f>
        <v>UA220</v>
      </c>
      <c r="BI296" s="330" t="str">
        <f t="shared" si="312"/>
        <v>UA</v>
      </c>
      <c r="BJ296" s="187">
        <v>220</v>
      </c>
      <c r="BK296" s="192">
        <f t="shared" si="313"/>
        <v>1</v>
      </c>
      <c r="BL296" s="192">
        <f t="shared" si="314"/>
        <v>2</v>
      </c>
      <c r="BM296" s="187"/>
      <c r="BN296" s="187"/>
      <c r="BO296" s="187"/>
      <c r="BP296" s="187"/>
      <c r="BQ296" s="187"/>
      <c r="BR296" s="187">
        <f t="shared" si="315"/>
        <v>165</v>
      </c>
      <c r="BS296" s="187"/>
      <c r="BT296" s="198">
        <f>BT295</f>
        <v>0.3</v>
      </c>
      <c r="BU296" s="198">
        <f>BU295</f>
        <v>1.4</v>
      </c>
      <c r="BV296" s="199">
        <f t="shared" ref="BV296:BW296" si="316">BV295</f>
        <v>20</v>
      </c>
      <c r="BW296" s="199">
        <f t="shared" si="316"/>
        <v>20</v>
      </c>
      <c r="BX296" s="359">
        <f t="shared" si="238"/>
        <v>0.3</v>
      </c>
      <c r="BY296" s="187"/>
      <c r="BZ296" s="188"/>
      <c r="CA296" s="188"/>
      <c r="CB296" s="188"/>
    </row>
    <row r="297" spans="18:80" ht="15">
      <c r="R297" s="26"/>
      <c r="S297" s="26"/>
      <c r="T297" s="26"/>
      <c r="U297" s="26"/>
      <c r="V297" s="27"/>
      <c r="W297" s="27"/>
      <c r="X297" s="27"/>
      <c r="Y297" s="27"/>
      <c r="Z297" s="28"/>
      <c r="AA297" s="34"/>
      <c r="AB297" s="34"/>
      <c r="AC297" s="35"/>
      <c r="AD297" s="35"/>
      <c r="AE297" s="35"/>
      <c r="AF297" s="35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187"/>
      <c r="BG297" s="187"/>
      <c r="BH297" s="223" t="str">
        <f>BI293&amp;BJ297</f>
        <v>UA240</v>
      </c>
      <c r="BI297" s="330" t="str">
        <f>BI296</f>
        <v>UA</v>
      </c>
      <c r="BJ297" s="187">
        <v>240</v>
      </c>
      <c r="BK297" s="192">
        <f t="shared" ref="BK297:BK299" si="317">BK296</f>
        <v>1</v>
      </c>
      <c r="BL297" s="192">
        <f t="shared" ref="BL297:BL299" si="318">BL296</f>
        <v>2</v>
      </c>
      <c r="BM297" s="187"/>
      <c r="BN297" s="187"/>
      <c r="BO297" s="187"/>
      <c r="BP297" s="187"/>
      <c r="BQ297" s="187"/>
      <c r="BR297" s="187">
        <f t="shared" si="315"/>
        <v>185</v>
      </c>
      <c r="BS297" s="187"/>
      <c r="BT297" s="198">
        <f t="shared" ref="BT297:BW297" si="319">BT296</f>
        <v>0.3</v>
      </c>
      <c r="BU297" s="198">
        <f t="shared" si="319"/>
        <v>1.4</v>
      </c>
      <c r="BV297" s="199">
        <f t="shared" si="319"/>
        <v>20</v>
      </c>
      <c r="BW297" s="199">
        <f t="shared" si="319"/>
        <v>20</v>
      </c>
      <c r="BX297" s="359">
        <f t="shared" si="238"/>
        <v>0.3</v>
      </c>
      <c r="BY297" s="187"/>
      <c r="BZ297" s="188"/>
      <c r="CA297" s="188"/>
      <c r="CB297" s="188"/>
    </row>
    <row r="298" spans="18:80" ht="15">
      <c r="R298" s="26"/>
      <c r="S298" s="26"/>
      <c r="T298" s="26"/>
      <c r="U298" s="26"/>
      <c r="V298" s="27"/>
      <c r="W298" s="27"/>
      <c r="X298" s="27"/>
      <c r="Y298" s="27"/>
      <c r="Z298" s="28"/>
      <c r="AA298" s="34"/>
      <c r="AB298" s="34"/>
      <c r="AC298" s="35"/>
      <c r="AD298" s="35"/>
      <c r="AE298" s="35"/>
      <c r="AF298" s="35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193"/>
      <c r="BG298" s="193"/>
      <c r="BH298" s="223" t="str">
        <f>BI293&amp;BJ298</f>
        <v>UA260</v>
      </c>
      <c r="BI298" s="330" t="str">
        <f t="shared" si="312"/>
        <v>UA</v>
      </c>
      <c r="BJ298" s="187">
        <v>260</v>
      </c>
      <c r="BK298" s="192">
        <f t="shared" si="317"/>
        <v>1</v>
      </c>
      <c r="BL298" s="192">
        <f t="shared" si="318"/>
        <v>2</v>
      </c>
      <c r="BM298" s="187"/>
      <c r="BN298" s="187"/>
      <c r="BO298" s="187"/>
      <c r="BP298" s="187"/>
      <c r="BQ298" s="187"/>
      <c r="BR298" s="187">
        <f t="shared" si="315"/>
        <v>205</v>
      </c>
      <c r="BS298" s="187"/>
      <c r="BT298" s="198">
        <f>BT296</f>
        <v>0.3</v>
      </c>
      <c r="BU298" s="198">
        <f>BU296</f>
        <v>1.4</v>
      </c>
      <c r="BV298" s="199">
        <f t="shared" ref="BV298:BW298" si="320">BV297</f>
        <v>20</v>
      </c>
      <c r="BW298" s="199">
        <f t="shared" si="320"/>
        <v>20</v>
      </c>
      <c r="BX298" s="359">
        <f t="shared" si="238"/>
        <v>0.3</v>
      </c>
      <c r="BY298" s="187"/>
      <c r="BZ298" s="188"/>
      <c r="CA298" s="188"/>
      <c r="CB298" s="188"/>
    </row>
    <row r="299" spans="18:80" ht="15">
      <c r="R299" s="26"/>
      <c r="S299" s="26"/>
      <c r="T299" s="26"/>
      <c r="U299" s="26"/>
      <c r="V299" s="27"/>
      <c r="W299" s="27"/>
      <c r="X299" s="27"/>
      <c r="Y299" s="27"/>
      <c r="Z299" s="28"/>
      <c r="AA299" s="34"/>
      <c r="AB299" s="34"/>
      <c r="AC299" s="35"/>
      <c r="AD299" s="35"/>
      <c r="AE299" s="35"/>
      <c r="AF299" s="35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193"/>
      <c r="BG299" s="193"/>
      <c r="BH299" s="223" t="str">
        <f>BI293&amp;BJ299</f>
        <v>UA280</v>
      </c>
      <c r="BI299" s="330" t="str">
        <f t="shared" si="312"/>
        <v>UA</v>
      </c>
      <c r="BJ299" s="187">
        <v>280</v>
      </c>
      <c r="BK299" s="192">
        <f t="shared" si="317"/>
        <v>1</v>
      </c>
      <c r="BL299" s="192">
        <f t="shared" si="318"/>
        <v>2</v>
      </c>
      <c r="BM299" s="187"/>
      <c r="BN299" s="187"/>
      <c r="BO299" s="187"/>
      <c r="BP299" s="187"/>
      <c r="BQ299" s="187"/>
      <c r="BR299" s="187">
        <f t="shared" si="315"/>
        <v>225</v>
      </c>
      <c r="BS299" s="187"/>
      <c r="BT299" s="198">
        <f>BT297</f>
        <v>0.3</v>
      </c>
      <c r="BU299" s="198">
        <f>BU297</f>
        <v>1.4</v>
      </c>
      <c r="BV299" s="199">
        <f t="shared" ref="BV299:BW300" si="321">BV298</f>
        <v>20</v>
      </c>
      <c r="BW299" s="199">
        <f t="shared" si="321"/>
        <v>20</v>
      </c>
      <c r="BX299" s="359">
        <f t="shared" si="238"/>
        <v>0.3</v>
      </c>
      <c r="BY299" s="187"/>
      <c r="BZ299" s="188"/>
      <c r="CA299" s="188"/>
      <c r="CB299" s="188"/>
    </row>
    <row r="300" spans="18:80" ht="15">
      <c r="R300" s="26"/>
      <c r="S300" s="26"/>
      <c r="T300" s="26"/>
      <c r="U300" s="26"/>
      <c r="V300" s="27"/>
      <c r="W300" s="27"/>
      <c r="X300" s="27"/>
      <c r="Y300" s="27"/>
      <c r="Z300" s="28"/>
      <c r="AA300" s="34"/>
      <c r="AB300" s="34"/>
      <c r="AC300" s="35"/>
      <c r="AD300" s="35"/>
      <c r="AE300" s="35"/>
      <c r="AF300" s="35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193"/>
      <c r="BG300" s="193"/>
      <c r="BH300" s="222" t="str">
        <f>BI300&amp;BJ300</f>
        <v>UB160</v>
      </c>
      <c r="BI300" s="202" t="s">
        <v>100</v>
      </c>
      <c r="BJ300" s="193">
        <v>160</v>
      </c>
      <c r="BK300" s="213"/>
      <c r="BL300" s="193">
        <v>2</v>
      </c>
      <c r="BM300" s="193"/>
      <c r="BN300" s="193"/>
      <c r="BO300" s="193"/>
      <c r="BP300" s="193"/>
      <c r="BQ300" s="193"/>
      <c r="BR300" s="193">
        <v>105</v>
      </c>
      <c r="BS300" s="193"/>
      <c r="BT300" s="195">
        <v>0.4</v>
      </c>
      <c r="BU300" s="195">
        <v>1.4</v>
      </c>
      <c r="BV300" s="199">
        <f t="shared" si="321"/>
        <v>20</v>
      </c>
      <c r="BW300" s="199">
        <f t="shared" si="321"/>
        <v>20</v>
      </c>
      <c r="BX300" s="358">
        <v>0.5</v>
      </c>
      <c r="BY300" s="187"/>
      <c r="BZ300" s="188"/>
      <c r="CA300" s="188"/>
      <c r="CB300" s="188"/>
    </row>
    <row r="301" spans="18:80" ht="15">
      <c r="R301" s="26"/>
      <c r="S301" s="26"/>
      <c r="T301" s="26"/>
      <c r="U301" s="26"/>
      <c r="V301" s="27"/>
      <c r="W301" s="27"/>
      <c r="X301" s="27"/>
      <c r="Y301" s="27"/>
      <c r="Z301" s="28"/>
      <c r="AA301" s="34"/>
      <c r="AB301" s="34"/>
      <c r="AC301" s="35"/>
      <c r="AD301" s="35"/>
      <c r="AE301" s="35"/>
      <c r="AF301" s="35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187"/>
      <c r="BG301" s="187"/>
      <c r="BH301" s="223" t="str">
        <f>BI300&amp;BJ301</f>
        <v>UB180</v>
      </c>
      <c r="BI301" s="330" t="str">
        <f>BI300</f>
        <v>UB</v>
      </c>
      <c r="BJ301" s="187">
        <v>180</v>
      </c>
      <c r="BK301" s="213"/>
      <c r="BL301" s="192">
        <f>BL300</f>
        <v>2</v>
      </c>
      <c r="BM301" s="193"/>
      <c r="BN301" s="193"/>
      <c r="BO301" s="193"/>
      <c r="BP301" s="193"/>
      <c r="BQ301" s="193"/>
      <c r="BR301" s="187">
        <f>BR300+20</f>
        <v>125</v>
      </c>
      <c r="BS301" s="193"/>
      <c r="BT301" s="198">
        <f t="shared" ref="BT301:BW301" si="322">BT300</f>
        <v>0.4</v>
      </c>
      <c r="BU301" s="198">
        <f t="shared" si="322"/>
        <v>1.4</v>
      </c>
      <c r="BV301" s="199">
        <f t="shared" si="322"/>
        <v>20</v>
      </c>
      <c r="BW301" s="199">
        <f t="shared" si="322"/>
        <v>20</v>
      </c>
      <c r="BX301" s="359">
        <f t="shared" si="238"/>
        <v>0.5</v>
      </c>
      <c r="BY301" s="187"/>
      <c r="BZ301" s="188"/>
      <c r="CA301" s="188"/>
      <c r="CB301" s="188"/>
    </row>
    <row r="302" spans="18:80" ht="15">
      <c r="R302" s="26"/>
      <c r="S302" s="26"/>
      <c r="T302" s="26"/>
      <c r="U302" s="26"/>
      <c r="V302" s="27"/>
      <c r="W302" s="27"/>
      <c r="X302" s="27"/>
      <c r="Y302" s="27"/>
      <c r="Z302" s="28"/>
      <c r="AA302" s="34"/>
      <c r="AB302" s="34"/>
      <c r="AC302" s="35"/>
      <c r="AD302" s="35"/>
      <c r="AE302" s="35"/>
      <c r="AF302" s="35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187"/>
      <c r="BG302" s="187"/>
      <c r="BH302" s="223" t="str">
        <f>BI300&amp;BJ302</f>
        <v>UB200</v>
      </c>
      <c r="BI302" s="330" t="str">
        <f t="shared" ref="BI302:BI306" si="323">BI301</f>
        <v>UB</v>
      </c>
      <c r="BJ302" s="187">
        <v>200</v>
      </c>
      <c r="BK302" s="213"/>
      <c r="BL302" s="192">
        <f t="shared" ref="BL302:BL306" si="324">BL301</f>
        <v>2</v>
      </c>
      <c r="BM302" s="193"/>
      <c r="BN302" s="193"/>
      <c r="BO302" s="193"/>
      <c r="BP302" s="193"/>
      <c r="BQ302" s="193"/>
      <c r="BR302" s="187">
        <f t="shared" ref="BR302:BR306" si="325">BR301+20</f>
        <v>145</v>
      </c>
      <c r="BS302" s="193"/>
      <c r="BT302" s="198">
        <f t="shared" ref="BT302:BW302" si="326">BT301</f>
        <v>0.4</v>
      </c>
      <c r="BU302" s="198">
        <f t="shared" si="326"/>
        <v>1.4</v>
      </c>
      <c r="BV302" s="199">
        <f t="shared" si="326"/>
        <v>20</v>
      </c>
      <c r="BW302" s="199">
        <f t="shared" si="326"/>
        <v>20</v>
      </c>
      <c r="BX302" s="359">
        <f t="shared" si="238"/>
        <v>0.5</v>
      </c>
      <c r="BY302" s="187"/>
      <c r="BZ302" s="188"/>
      <c r="CA302" s="188"/>
      <c r="CB302" s="188"/>
    </row>
    <row r="303" spans="18:80" ht="15">
      <c r="R303" s="26"/>
      <c r="S303" s="26"/>
      <c r="T303" s="26"/>
      <c r="U303" s="26"/>
      <c r="V303" s="27"/>
      <c r="W303" s="27"/>
      <c r="X303" s="27"/>
      <c r="Y303" s="27"/>
      <c r="Z303" s="28"/>
      <c r="AA303" s="34"/>
      <c r="AB303" s="34"/>
      <c r="AC303" s="35"/>
      <c r="AD303" s="35"/>
      <c r="AE303" s="35"/>
      <c r="AF303" s="35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187"/>
      <c r="BG303" s="187"/>
      <c r="BH303" s="223" t="str">
        <f>BI300&amp;BJ303</f>
        <v>UB220</v>
      </c>
      <c r="BI303" s="330" t="str">
        <f t="shared" si="323"/>
        <v>UB</v>
      </c>
      <c r="BJ303" s="187">
        <v>220</v>
      </c>
      <c r="BK303" s="192"/>
      <c r="BL303" s="192">
        <f t="shared" si="324"/>
        <v>2</v>
      </c>
      <c r="BM303" s="187"/>
      <c r="BN303" s="187"/>
      <c r="BO303" s="187"/>
      <c r="BP303" s="187"/>
      <c r="BQ303" s="187"/>
      <c r="BR303" s="187">
        <f t="shared" si="325"/>
        <v>165</v>
      </c>
      <c r="BS303" s="187"/>
      <c r="BT303" s="198">
        <f>BT301</f>
        <v>0.4</v>
      </c>
      <c r="BU303" s="198">
        <f>BU301</f>
        <v>1.4</v>
      </c>
      <c r="BV303" s="199">
        <f t="shared" ref="BV303:BW303" si="327">BV302</f>
        <v>20</v>
      </c>
      <c r="BW303" s="199">
        <f t="shared" si="327"/>
        <v>20</v>
      </c>
      <c r="BX303" s="359">
        <f t="shared" si="238"/>
        <v>0.5</v>
      </c>
      <c r="BY303" s="187"/>
      <c r="BZ303" s="188"/>
      <c r="CA303" s="188"/>
      <c r="CB303" s="188"/>
    </row>
    <row r="304" spans="18:80" ht="15">
      <c r="R304" s="26"/>
      <c r="S304" s="26"/>
      <c r="T304" s="26"/>
      <c r="U304" s="26"/>
      <c r="V304" s="27"/>
      <c r="W304" s="27"/>
      <c r="X304" s="27"/>
      <c r="Y304" s="27"/>
      <c r="Z304" s="28"/>
      <c r="AA304" s="34"/>
      <c r="AB304" s="34"/>
      <c r="AC304" s="35"/>
      <c r="AD304" s="35"/>
      <c r="AE304" s="35"/>
      <c r="AF304" s="35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187"/>
      <c r="BG304" s="187"/>
      <c r="BH304" s="223" t="str">
        <f>BI300&amp;BJ304</f>
        <v>UB240</v>
      </c>
      <c r="BI304" s="330" t="str">
        <f>BI303</f>
        <v>UB</v>
      </c>
      <c r="BJ304" s="187">
        <v>240</v>
      </c>
      <c r="BK304" s="192"/>
      <c r="BL304" s="192">
        <f t="shared" si="324"/>
        <v>2</v>
      </c>
      <c r="BM304" s="187"/>
      <c r="BN304" s="187"/>
      <c r="BO304" s="187"/>
      <c r="BP304" s="187"/>
      <c r="BQ304" s="187"/>
      <c r="BR304" s="187">
        <f t="shared" si="325"/>
        <v>185</v>
      </c>
      <c r="BS304" s="187"/>
      <c r="BT304" s="198">
        <f t="shared" ref="BT304:BW304" si="328">BT303</f>
        <v>0.4</v>
      </c>
      <c r="BU304" s="198">
        <f t="shared" si="328"/>
        <v>1.4</v>
      </c>
      <c r="BV304" s="199">
        <f t="shared" si="328"/>
        <v>20</v>
      </c>
      <c r="BW304" s="199">
        <f t="shared" si="328"/>
        <v>20</v>
      </c>
      <c r="BX304" s="359">
        <f t="shared" si="238"/>
        <v>0.5</v>
      </c>
      <c r="BY304" s="187"/>
      <c r="BZ304" s="188"/>
      <c r="CA304" s="188"/>
      <c r="CB304" s="188"/>
    </row>
    <row r="305" spans="18:80" ht="15">
      <c r="R305" s="26"/>
      <c r="S305" s="26"/>
      <c r="T305" s="26"/>
      <c r="U305" s="26"/>
      <c r="V305" s="27"/>
      <c r="W305" s="27"/>
      <c r="X305" s="27"/>
      <c r="Y305" s="27"/>
      <c r="Z305" s="28"/>
      <c r="AA305" s="34"/>
      <c r="AB305" s="34"/>
      <c r="AC305" s="35"/>
      <c r="AD305" s="35"/>
      <c r="AE305" s="35"/>
      <c r="AF305" s="35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193"/>
      <c r="BG305" s="193"/>
      <c r="BH305" s="223" t="str">
        <f>BI300&amp;BJ305</f>
        <v>UB260</v>
      </c>
      <c r="BI305" s="330" t="str">
        <f t="shared" si="323"/>
        <v>UB</v>
      </c>
      <c r="BJ305" s="187">
        <v>260</v>
      </c>
      <c r="BK305" s="192"/>
      <c r="BL305" s="192">
        <f t="shared" si="324"/>
        <v>2</v>
      </c>
      <c r="BM305" s="187"/>
      <c r="BN305" s="187"/>
      <c r="BO305" s="187"/>
      <c r="BP305" s="187"/>
      <c r="BQ305" s="187"/>
      <c r="BR305" s="187">
        <f t="shared" si="325"/>
        <v>205</v>
      </c>
      <c r="BS305" s="187"/>
      <c r="BT305" s="198">
        <f t="shared" ref="BT305:BW305" si="329">BT304</f>
        <v>0.4</v>
      </c>
      <c r="BU305" s="198">
        <f t="shared" si="329"/>
        <v>1.4</v>
      </c>
      <c r="BV305" s="199">
        <f t="shared" si="329"/>
        <v>20</v>
      </c>
      <c r="BW305" s="199">
        <f t="shared" si="329"/>
        <v>20</v>
      </c>
      <c r="BX305" s="359">
        <f t="shared" si="238"/>
        <v>0.5</v>
      </c>
      <c r="BY305" s="187"/>
      <c r="BZ305" s="188"/>
      <c r="CA305" s="188"/>
      <c r="CB305" s="188"/>
    </row>
    <row r="306" spans="18:80" ht="15">
      <c r="R306" s="26"/>
      <c r="S306" s="26"/>
      <c r="T306" s="26"/>
      <c r="U306" s="26"/>
      <c r="V306" s="27"/>
      <c r="W306" s="27"/>
      <c r="X306" s="27"/>
      <c r="Y306" s="27"/>
      <c r="Z306" s="28"/>
      <c r="AA306" s="34"/>
      <c r="AB306" s="34"/>
      <c r="AC306" s="35"/>
      <c r="AD306" s="35"/>
      <c r="AE306" s="35"/>
      <c r="AF306" s="35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193"/>
      <c r="BG306" s="193"/>
      <c r="BH306" s="223" t="str">
        <f>BI300&amp;BJ306</f>
        <v>UB280</v>
      </c>
      <c r="BI306" s="330" t="str">
        <f t="shared" si="323"/>
        <v>UB</v>
      </c>
      <c r="BJ306" s="187">
        <v>280</v>
      </c>
      <c r="BK306" s="192"/>
      <c r="BL306" s="192">
        <f t="shared" si="324"/>
        <v>2</v>
      </c>
      <c r="BM306" s="187"/>
      <c r="BN306" s="187"/>
      <c r="BO306" s="187"/>
      <c r="BP306" s="187"/>
      <c r="BQ306" s="187"/>
      <c r="BR306" s="187">
        <f t="shared" si="325"/>
        <v>225</v>
      </c>
      <c r="BS306" s="187"/>
      <c r="BT306" s="198">
        <f>BT304</f>
        <v>0.4</v>
      </c>
      <c r="BU306" s="198">
        <f>BU304</f>
        <v>1.4</v>
      </c>
      <c r="BV306" s="199">
        <f t="shared" ref="BV306:BW307" si="330">BV305</f>
        <v>20</v>
      </c>
      <c r="BW306" s="199">
        <f t="shared" si="330"/>
        <v>20</v>
      </c>
      <c r="BX306" s="359">
        <f t="shared" si="238"/>
        <v>0.5</v>
      </c>
      <c r="BY306" s="187"/>
      <c r="BZ306" s="188"/>
      <c r="CA306" s="188"/>
      <c r="CB306" s="188"/>
    </row>
    <row r="307" spans="18:80" ht="15">
      <c r="R307" s="26"/>
      <c r="S307" s="26"/>
      <c r="T307" s="26"/>
      <c r="U307" s="26"/>
      <c r="V307" s="27"/>
      <c r="W307" s="27"/>
      <c r="X307" s="27"/>
      <c r="Y307" s="27"/>
      <c r="Z307" s="28"/>
      <c r="AA307" s="34"/>
      <c r="AB307" s="34"/>
      <c r="AC307" s="35"/>
      <c r="AD307" s="35"/>
      <c r="AE307" s="35"/>
      <c r="AF307" s="35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193"/>
      <c r="BG307" s="193"/>
      <c r="BH307" s="222" t="str">
        <f>BI307&amp;BJ307</f>
        <v>UC160</v>
      </c>
      <c r="BI307" s="202" t="s">
        <v>101</v>
      </c>
      <c r="BJ307" s="193">
        <v>160</v>
      </c>
      <c r="BK307" s="213">
        <v>1</v>
      </c>
      <c r="BL307" s="193">
        <v>2</v>
      </c>
      <c r="BM307" s="213">
        <v>3</v>
      </c>
      <c r="BN307" s="193"/>
      <c r="BO307" s="193"/>
      <c r="BP307" s="193"/>
      <c r="BQ307" s="193"/>
      <c r="BR307" s="193">
        <v>109</v>
      </c>
      <c r="BS307" s="193"/>
      <c r="BT307" s="195">
        <v>0.6</v>
      </c>
      <c r="BU307" s="195">
        <v>1.4</v>
      </c>
      <c r="BV307" s="199">
        <f t="shared" si="330"/>
        <v>20</v>
      </c>
      <c r="BW307" s="199">
        <f t="shared" si="330"/>
        <v>20</v>
      </c>
      <c r="BX307" s="358">
        <v>0.6</v>
      </c>
      <c r="BY307" s="187"/>
      <c r="BZ307" s="188"/>
      <c r="CA307" s="188"/>
      <c r="CB307" s="188"/>
    </row>
    <row r="308" spans="18:80" ht="15">
      <c r="R308" s="26"/>
      <c r="S308" s="26"/>
      <c r="T308" s="26"/>
      <c r="U308" s="26"/>
      <c r="V308" s="27"/>
      <c r="W308" s="27"/>
      <c r="X308" s="27"/>
      <c r="Y308" s="27"/>
      <c r="Z308" s="28"/>
      <c r="AA308" s="34"/>
      <c r="AB308" s="34"/>
      <c r="AC308" s="35"/>
      <c r="AD308" s="35"/>
      <c r="AE308" s="35"/>
      <c r="AF308" s="35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187"/>
      <c r="BG308" s="187"/>
      <c r="BH308" s="223" t="str">
        <f>BI307&amp;BJ308</f>
        <v>UC180</v>
      </c>
      <c r="BI308" s="330" t="str">
        <f>BI307</f>
        <v>UC</v>
      </c>
      <c r="BJ308" s="187">
        <v>180</v>
      </c>
      <c r="BK308" s="192">
        <f>BK307</f>
        <v>1</v>
      </c>
      <c r="BL308" s="192">
        <f>BL307</f>
        <v>2</v>
      </c>
      <c r="BM308" s="192">
        <f>BM307</f>
        <v>3</v>
      </c>
      <c r="BN308" s="193"/>
      <c r="BO308" s="193"/>
      <c r="BP308" s="193"/>
      <c r="BQ308" s="193"/>
      <c r="BR308" s="187">
        <f>BR307+20</f>
        <v>129</v>
      </c>
      <c r="BS308" s="193"/>
      <c r="BT308" s="198">
        <f>BT307</f>
        <v>0.6</v>
      </c>
      <c r="BU308" s="198">
        <f>BU307</f>
        <v>1.4</v>
      </c>
      <c r="BV308" s="199">
        <f t="shared" ref="BV308:BW308" si="331">BV307</f>
        <v>20</v>
      </c>
      <c r="BW308" s="199">
        <f t="shared" si="331"/>
        <v>20</v>
      </c>
      <c r="BX308" s="359">
        <f t="shared" si="238"/>
        <v>0.6</v>
      </c>
      <c r="BY308" s="187"/>
      <c r="BZ308" s="188"/>
      <c r="CA308" s="188"/>
      <c r="CB308" s="188"/>
    </row>
    <row r="309" spans="18:80" ht="15">
      <c r="R309" s="26"/>
      <c r="S309" s="26"/>
      <c r="T309" s="26"/>
      <c r="U309" s="26"/>
      <c r="V309" s="27"/>
      <c r="W309" s="27"/>
      <c r="X309" s="27"/>
      <c r="Y309" s="27"/>
      <c r="Z309" s="28"/>
      <c r="AA309" s="34"/>
      <c r="AB309" s="34"/>
      <c r="AC309" s="35"/>
      <c r="AD309" s="35"/>
      <c r="AE309" s="35"/>
      <c r="AF309" s="35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187"/>
      <c r="BG309" s="187"/>
      <c r="BH309" s="223" t="str">
        <f>BI307&amp;BJ309</f>
        <v>UC200</v>
      </c>
      <c r="BI309" s="330" t="str">
        <f t="shared" ref="BI309:BI313" si="332">BI308</f>
        <v>UC</v>
      </c>
      <c r="BJ309" s="187">
        <v>200</v>
      </c>
      <c r="BK309" s="192">
        <f t="shared" ref="BK309:BM313" si="333">BK308</f>
        <v>1</v>
      </c>
      <c r="BL309" s="192">
        <f t="shared" ref="BL309:BL313" si="334">BL308</f>
        <v>2</v>
      </c>
      <c r="BM309" s="192">
        <f t="shared" si="333"/>
        <v>3</v>
      </c>
      <c r="BN309" s="193"/>
      <c r="BO309" s="193"/>
      <c r="BP309" s="193"/>
      <c r="BQ309" s="193"/>
      <c r="BR309" s="187">
        <f t="shared" ref="BR309:BR313" si="335">BR308+20</f>
        <v>149</v>
      </c>
      <c r="BS309" s="193"/>
      <c r="BT309" s="198">
        <f>BT308</f>
        <v>0.6</v>
      </c>
      <c r="BU309" s="198">
        <f>BU308</f>
        <v>1.4</v>
      </c>
      <c r="BV309" s="199">
        <f t="shared" ref="BV309:BW309" si="336">BV308</f>
        <v>20</v>
      </c>
      <c r="BW309" s="199">
        <f t="shared" si="336"/>
        <v>20</v>
      </c>
      <c r="BX309" s="359">
        <f t="shared" si="238"/>
        <v>0.6</v>
      </c>
      <c r="BY309" s="187"/>
      <c r="BZ309" s="188"/>
      <c r="CA309" s="188"/>
      <c r="CB309" s="188"/>
    </row>
    <row r="310" spans="18:80" ht="15">
      <c r="R310" s="26"/>
      <c r="S310" s="26"/>
      <c r="T310" s="26"/>
      <c r="U310" s="26"/>
      <c r="V310" s="27"/>
      <c r="W310" s="27"/>
      <c r="X310" s="27"/>
      <c r="Y310" s="27"/>
      <c r="Z310" s="28"/>
      <c r="AA310" s="34"/>
      <c r="AB310" s="34"/>
      <c r="AC310" s="35"/>
      <c r="AD310" s="35"/>
      <c r="AE310" s="35"/>
      <c r="AF310" s="35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187"/>
      <c r="BG310" s="187"/>
      <c r="BH310" s="223" t="str">
        <f>BI307&amp;BJ310</f>
        <v>UC220</v>
      </c>
      <c r="BI310" s="330" t="str">
        <f t="shared" si="332"/>
        <v>UC</v>
      </c>
      <c r="BJ310" s="187">
        <v>220</v>
      </c>
      <c r="BK310" s="192">
        <f t="shared" si="333"/>
        <v>1</v>
      </c>
      <c r="BL310" s="192">
        <f t="shared" si="334"/>
        <v>2</v>
      </c>
      <c r="BM310" s="192">
        <f t="shared" si="333"/>
        <v>3</v>
      </c>
      <c r="BN310" s="187"/>
      <c r="BO310" s="187"/>
      <c r="BP310" s="187"/>
      <c r="BQ310" s="187"/>
      <c r="BR310" s="187">
        <f t="shared" si="335"/>
        <v>169</v>
      </c>
      <c r="BS310" s="187"/>
      <c r="BT310" s="198">
        <f>BT308</f>
        <v>0.6</v>
      </c>
      <c r="BU310" s="198">
        <f>BU308</f>
        <v>1.4</v>
      </c>
      <c r="BV310" s="199">
        <f t="shared" ref="BV310:BX313" si="337">BV309</f>
        <v>20</v>
      </c>
      <c r="BW310" s="199">
        <f t="shared" si="337"/>
        <v>20</v>
      </c>
      <c r="BX310" s="359">
        <f t="shared" si="337"/>
        <v>0.6</v>
      </c>
      <c r="BY310" s="187"/>
      <c r="BZ310" s="188"/>
      <c r="CA310" s="188"/>
      <c r="CB310" s="188"/>
    </row>
    <row r="311" spans="18:80" ht="15">
      <c r="R311" s="26"/>
      <c r="S311" s="26"/>
      <c r="T311" s="26"/>
      <c r="U311" s="26"/>
      <c r="V311" s="27"/>
      <c r="W311" s="27"/>
      <c r="X311" s="27"/>
      <c r="Y311" s="27"/>
      <c r="Z311" s="28"/>
      <c r="AA311" s="34"/>
      <c r="AB311" s="34"/>
      <c r="AC311" s="35"/>
      <c r="AD311" s="35"/>
      <c r="AE311" s="35"/>
      <c r="AF311" s="35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187"/>
      <c r="BG311" s="187"/>
      <c r="BH311" s="223" t="str">
        <f>BI307&amp;BJ311</f>
        <v>UC240</v>
      </c>
      <c r="BI311" s="330" t="str">
        <f>BI310</f>
        <v>UC</v>
      </c>
      <c r="BJ311" s="187">
        <v>240</v>
      </c>
      <c r="BK311" s="192">
        <f t="shared" si="333"/>
        <v>1</v>
      </c>
      <c r="BL311" s="192">
        <f t="shared" si="334"/>
        <v>2</v>
      </c>
      <c r="BM311" s="192">
        <f t="shared" si="333"/>
        <v>3</v>
      </c>
      <c r="BN311" s="187"/>
      <c r="BO311" s="187"/>
      <c r="BP311" s="187"/>
      <c r="BQ311" s="187"/>
      <c r="BR311" s="187">
        <f t="shared" si="335"/>
        <v>189</v>
      </c>
      <c r="BS311" s="187"/>
      <c r="BT311" s="198">
        <f t="shared" ref="BT311:BW311" si="338">BT310</f>
        <v>0.6</v>
      </c>
      <c r="BU311" s="198">
        <f t="shared" si="338"/>
        <v>1.4</v>
      </c>
      <c r="BV311" s="199">
        <f t="shared" si="338"/>
        <v>20</v>
      </c>
      <c r="BW311" s="199">
        <f t="shared" si="338"/>
        <v>20</v>
      </c>
      <c r="BX311" s="359">
        <f t="shared" si="337"/>
        <v>0.6</v>
      </c>
      <c r="BY311" s="187"/>
      <c r="BZ311" s="188"/>
      <c r="CA311" s="188"/>
      <c r="CB311" s="188"/>
    </row>
    <row r="312" spans="18:80" ht="15">
      <c r="R312" s="26"/>
      <c r="S312" s="26"/>
      <c r="T312" s="26"/>
      <c r="U312" s="26"/>
      <c r="V312" s="27"/>
      <c r="W312" s="27"/>
      <c r="X312" s="27"/>
      <c r="Y312" s="27"/>
      <c r="Z312" s="28"/>
      <c r="AA312" s="34"/>
      <c r="AB312" s="34"/>
      <c r="AC312" s="35"/>
      <c r="AD312" s="35"/>
      <c r="AE312" s="35"/>
      <c r="AF312" s="35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193"/>
      <c r="BG312" s="193"/>
      <c r="BH312" s="223" t="str">
        <f>BI307&amp;BJ312</f>
        <v>UC260</v>
      </c>
      <c r="BI312" s="330" t="str">
        <f t="shared" si="332"/>
        <v>UC</v>
      </c>
      <c r="BJ312" s="187">
        <v>260</v>
      </c>
      <c r="BK312" s="192">
        <f t="shared" si="333"/>
        <v>1</v>
      </c>
      <c r="BL312" s="192">
        <f t="shared" si="334"/>
        <v>2</v>
      </c>
      <c r="BM312" s="192">
        <f t="shared" si="333"/>
        <v>3</v>
      </c>
      <c r="BN312" s="187"/>
      <c r="BO312" s="187"/>
      <c r="BP312" s="187"/>
      <c r="BQ312" s="187"/>
      <c r="BR312" s="187">
        <f t="shared" si="335"/>
        <v>209</v>
      </c>
      <c r="BS312" s="187"/>
      <c r="BT312" s="198">
        <f t="shared" ref="BT312:BW312" si="339">BT311</f>
        <v>0.6</v>
      </c>
      <c r="BU312" s="198">
        <f t="shared" si="339"/>
        <v>1.4</v>
      </c>
      <c r="BV312" s="199">
        <f t="shared" si="339"/>
        <v>20</v>
      </c>
      <c r="BW312" s="199">
        <f t="shared" si="339"/>
        <v>20</v>
      </c>
      <c r="BX312" s="359">
        <f t="shared" si="337"/>
        <v>0.6</v>
      </c>
      <c r="BY312" s="187"/>
      <c r="BZ312" s="188"/>
      <c r="CA312" s="188"/>
      <c r="CB312" s="188"/>
    </row>
    <row r="313" spans="18:80" ht="15">
      <c r="R313" s="26"/>
      <c r="S313" s="26"/>
      <c r="T313" s="26"/>
      <c r="U313" s="26"/>
      <c r="V313" s="27"/>
      <c r="W313" s="27"/>
      <c r="X313" s="27"/>
      <c r="Y313" s="27"/>
      <c r="Z313" s="28"/>
      <c r="AA313" s="34"/>
      <c r="AB313" s="34"/>
      <c r="AC313" s="35"/>
      <c r="AD313" s="35"/>
      <c r="AE313" s="35"/>
      <c r="AF313" s="35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193"/>
      <c r="BG313" s="193"/>
      <c r="BH313" s="223" t="str">
        <f>BI307&amp;BJ313</f>
        <v>UC280</v>
      </c>
      <c r="BI313" s="330" t="str">
        <f t="shared" si="332"/>
        <v>UC</v>
      </c>
      <c r="BJ313" s="187">
        <v>280</v>
      </c>
      <c r="BK313" s="192">
        <f t="shared" si="333"/>
        <v>1</v>
      </c>
      <c r="BL313" s="192">
        <f t="shared" si="334"/>
        <v>2</v>
      </c>
      <c r="BM313" s="192">
        <f t="shared" si="333"/>
        <v>3</v>
      </c>
      <c r="BN313" s="187"/>
      <c r="BO313" s="187"/>
      <c r="BP313" s="187"/>
      <c r="BQ313" s="187"/>
      <c r="BR313" s="187">
        <f t="shared" si="335"/>
        <v>229</v>
      </c>
      <c r="BS313" s="187"/>
      <c r="BT313" s="198">
        <f>BT311</f>
        <v>0.6</v>
      </c>
      <c r="BU313" s="198">
        <f>BU311</f>
        <v>1.4</v>
      </c>
      <c r="BV313" s="199">
        <f t="shared" ref="BV313:BW314" si="340">BV312</f>
        <v>20</v>
      </c>
      <c r="BW313" s="199">
        <f t="shared" si="340"/>
        <v>20</v>
      </c>
      <c r="BX313" s="359">
        <f t="shared" si="337"/>
        <v>0.6</v>
      </c>
      <c r="BY313" s="187"/>
      <c r="BZ313" s="188"/>
      <c r="CA313" s="188"/>
      <c r="CB313" s="188"/>
    </row>
    <row r="314" spans="18:80" ht="15">
      <c r="R314" s="26"/>
      <c r="S314" s="26"/>
      <c r="T314" s="26"/>
      <c r="U314" s="26"/>
      <c r="V314" s="27"/>
      <c r="W314" s="27"/>
      <c r="X314" s="27"/>
      <c r="Y314" s="27"/>
      <c r="Z314" s="28"/>
      <c r="AA314" s="34"/>
      <c r="AB314" s="34"/>
      <c r="AC314" s="35"/>
      <c r="AD314" s="35"/>
      <c r="AE314" s="35"/>
      <c r="AF314" s="35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193"/>
      <c r="BG314" s="193"/>
      <c r="BH314" s="222" t="str">
        <f>BI314&amp;BJ314</f>
        <v>UD160</v>
      </c>
      <c r="BI314" s="202" t="s">
        <v>102</v>
      </c>
      <c r="BJ314" s="193">
        <v>160</v>
      </c>
      <c r="BK314" s="213"/>
      <c r="BL314" s="193">
        <v>2</v>
      </c>
      <c r="BM314" s="213"/>
      <c r="BN314" s="213">
        <v>4</v>
      </c>
      <c r="BO314" s="193"/>
      <c r="BP314" s="193"/>
      <c r="BQ314" s="193"/>
      <c r="BR314" s="193">
        <v>109</v>
      </c>
      <c r="BS314" s="193"/>
      <c r="BT314" s="195">
        <v>0.7</v>
      </c>
      <c r="BU314" s="195">
        <v>1.4</v>
      </c>
      <c r="BV314" s="199">
        <f t="shared" si="340"/>
        <v>20</v>
      </c>
      <c r="BW314" s="199">
        <f t="shared" si="340"/>
        <v>20</v>
      </c>
      <c r="BX314" s="358">
        <v>0.7</v>
      </c>
      <c r="BY314" s="187"/>
      <c r="BZ314" s="188"/>
      <c r="CA314" s="188"/>
      <c r="CB314" s="188"/>
    </row>
    <row r="315" spans="18:80" ht="15">
      <c r="R315" s="26"/>
      <c r="S315" s="26"/>
      <c r="T315" s="26"/>
      <c r="U315" s="26"/>
      <c r="V315" s="27"/>
      <c r="W315" s="27"/>
      <c r="X315" s="27"/>
      <c r="Y315" s="27"/>
      <c r="Z315" s="28"/>
      <c r="AA315" s="34"/>
      <c r="AB315" s="34"/>
      <c r="AC315" s="35"/>
      <c r="AD315" s="35"/>
      <c r="AE315" s="35"/>
      <c r="AF315" s="35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187"/>
      <c r="BG315" s="187"/>
      <c r="BH315" s="223" t="str">
        <f>BI314&amp;BJ315</f>
        <v>UD180</v>
      </c>
      <c r="BI315" s="330" t="str">
        <f>BI314</f>
        <v>UD</v>
      </c>
      <c r="BJ315" s="187">
        <v>180</v>
      </c>
      <c r="BK315" s="192"/>
      <c r="BL315" s="192">
        <f>BL314</f>
        <v>2</v>
      </c>
      <c r="BM315" s="192"/>
      <c r="BN315" s="192">
        <f>BN314</f>
        <v>4</v>
      </c>
      <c r="BO315" s="193"/>
      <c r="BP315" s="193"/>
      <c r="BQ315" s="193"/>
      <c r="BR315" s="187">
        <f>BR314+20</f>
        <v>129</v>
      </c>
      <c r="BS315" s="193"/>
      <c r="BT315" s="198">
        <f t="shared" ref="BT315:BU317" si="341">BT314</f>
        <v>0.7</v>
      </c>
      <c r="BU315" s="198">
        <f t="shared" si="341"/>
        <v>1.4</v>
      </c>
      <c r="BV315" s="199">
        <f t="shared" ref="BV315:BX315" si="342">BV314</f>
        <v>20</v>
      </c>
      <c r="BW315" s="199">
        <f t="shared" si="342"/>
        <v>20</v>
      </c>
      <c r="BX315" s="359">
        <f t="shared" si="342"/>
        <v>0.7</v>
      </c>
      <c r="BY315" s="187"/>
      <c r="BZ315" s="188"/>
      <c r="CA315" s="188"/>
      <c r="CB315" s="188"/>
    </row>
    <row r="316" spans="18:80" ht="15">
      <c r="R316" s="26"/>
      <c r="S316" s="26"/>
      <c r="T316" s="26"/>
      <c r="U316" s="26"/>
      <c r="V316" s="27"/>
      <c r="W316" s="27"/>
      <c r="X316" s="27"/>
      <c r="Y316" s="27"/>
      <c r="Z316" s="28"/>
      <c r="AA316" s="34"/>
      <c r="AB316" s="34"/>
      <c r="AC316" s="35"/>
      <c r="AD316" s="35"/>
      <c r="AE316" s="35"/>
      <c r="AF316" s="35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187"/>
      <c r="BG316" s="187"/>
      <c r="BH316" s="223" t="str">
        <f>BI314&amp;BJ316</f>
        <v>UD200</v>
      </c>
      <c r="BI316" s="330" t="str">
        <f t="shared" ref="BI316:BI320" si="343">BI315</f>
        <v>UD</v>
      </c>
      <c r="BJ316" s="187">
        <v>200</v>
      </c>
      <c r="BK316" s="192"/>
      <c r="BL316" s="192">
        <f t="shared" ref="BL316:BL320" si="344">BL315</f>
        <v>2</v>
      </c>
      <c r="BM316" s="192"/>
      <c r="BN316" s="192">
        <f t="shared" ref="BN316:BN320" si="345">BN315</f>
        <v>4</v>
      </c>
      <c r="BO316" s="193"/>
      <c r="BP316" s="193"/>
      <c r="BQ316" s="193"/>
      <c r="BR316" s="187">
        <f t="shared" ref="BR316:BR324" si="346">BR315+20</f>
        <v>149</v>
      </c>
      <c r="BS316" s="193"/>
      <c r="BT316" s="198">
        <f t="shared" si="341"/>
        <v>0.7</v>
      </c>
      <c r="BU316" s="198">
        <f t="shared" si="341"/>
        <v>1.4</v>
      </c>
      <c r="BV316" s="199">
        <f t="shared" ref="BV316:BX316" si="347">BV315</f>
        <v>20</v>
      </c>
      <c r="BW316" s="199">
        <f t="shared" si="347"/>
        <v>20</v>
      </c>
      <c r="BX316" s="359">
        <f t="shared" si="347"/>
        <v>0.7</v>
      </c>
      <c r="BY316" s="187"/>
      <c r="BZ316" s="188"/>
      <c r="CA316" s="188"/>
      <c r="CB316" s="188"/>
    </row>
    <row r="317" spans="18:80" ht="15">
      <c r="R317" s="26"/>
      <c r="S317" s="26"/>
      <c r="T317" s="26"/>
      <c r="U317" s="26"/>
      <c r="V317" s="27"/>
      <c r="W317" s="27"/>
      <c r="X317" s="27"/>
      <c r="Y317" s="27"/>
      <c r="Z317" s="28"/>
      <c r="AA317" s="34"/>
      <c r="AB317" s="34"/>
      <c r="AC317" s="35"/>
      <c r="AD317" s="35"/>
      <c r="AE317" s="35"/>
      <c r="AF317" s="35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187"/>
      <c r="BG317" s="187"/>
      <c r="BH317" s="223" t="str">
        <f>BI314&amp;BJ317</f>
        <v>UD220</v>
      </c>
      <c r="BI317" s="330" t="str">
        <f t="shared" si="343"/>
        <v>UD</v>
      </c>
      <c r="BJ317" s="187">
        <v>220</v>
      </c>
      <c r="BK317" s="192"/>
      <c r="BL317" s="192">
        <f t="shared" si="344"/>
        <v>2</v>
      </c>
      <c r="BM317" s="192"/>
      <c r="BN317" s="192">
        <f t="shared" si="345"/>
        <v>4</v>
      </c>
      <c r="BO317" s="187"/>
      <c r="BP317" s="187"/>
      <c r="BQ317" s="187"/>
      <c r="BR317" s="187">
        <f t="shared" si="346"/>
        <v>169</v>
      </c>
      <c r="BS317" s="187"/>
      <c r="BT317" s="198">
        <f t="shared" si="341"/>
        <v>0.7</v>
      </c>
      <c r="BU317" s="198">
        <f t="shared" si="341"/>
        <v>1.4</v>
      </c>
      <c r="BV317" s="199">
        <f t="shared" ref="BV317:BX317" si="348">BV316</f>
        <v>20</v>
      </c>
      <c r="BW317" s="199">
        <f t="shared" si="348"/>
        <v>20</v>
      </c>
      <c r="BX317" s="359">
        <f t="shared" si="348"/>
        <v>0.7</v>
      </c>
      <c r="BY317" s="187"/>
      <c r="BZ317" s="188"/>
      <c r="CA317" s="188"/>
      <c r="CB317" s="188"/>
    </row>
    <row r="318" spans="18:80" ht="15">
      <c r="R318" s="26"/>
      <c r="S318" s="26"/>
      <c r="T318" s="26"/>
      <c r="U318" s="26"/>
      <c r="V318" s="27"/>
      <c r="W318" s="27"/>
      <c r="X318" s="27"/>
      <c r="Y318" s="27"/>
      <c r="Z318" s="28"/>
      <c r="AA318" s="34"/>
      <c r="AB318" s="34"/>
      <c r="AC318" s="35"/>
      <c r="AD318" s="35"/>
      <c r="AE318" s="35"/>
      <c r="AF318" s="35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187"/>
      <c r="BG318" s="187"/>
      <c r="BH318" s="223" t="str">
        <f>BI314&amp;BJ318</f>
        <v>UD240</v>
      </c>
      <c r="BI318" s="330" t="str">
        <f>BI317</f>
        <v>UD</v>
      </c>
      <c r="BJ318" s="187">
        <v>240</v>
      </c>
      <c r="BK318" s="192"/>
      <c r="BL318" s="192">
        <f t="shared" si="344"/>
        <v>2</v>
      </c>
      <c r="BM318" s="192"/>
      <c r="BN318" s="192">
        <f t="shared" si="345"/>
        <v>4</v>
      </c>
      <c r="BO318" s="187"/>
      <c r="BP318" s="187"/>
      <c r="BQ318" s="187"/>
      <c r="BR318" s="187">
        <f t="shared" si="346"/>
        <v>189</v>
      </c>
      <c r="BS318" s="187"/>
      <c r="BT318" s="198">
        <f t="shared" ref="BT318:BT319" si="349">BT317</f>
        <v>0.7</v>
      </c>
      <c r="BU318" s="198">
        <f>BU317</f>
        <v>1.4</v>
      </c>
      <c r="BV318" s="199">
        <f t="shared" ref="BV318:BX318" si="350">BV317</f>
        <v>20</v>
      </c>
      <c r="BW318" s="199">
        <f t="shared" si="350"/>
        <v>20</v>
      </c>
      <c r="BX318" s="359">
        <f t="shared" si="350"/>
        <v>0.7</v>
      </c>
      <c r="BY318" s="187"/>
      <c r="BZ318" s="188"/>
      <c r="CA318" s="188"/>
      <c r="CB318" s="188"/>
    </row>
    <row r="319" spans="18:80" ht="15">
      <c r="R319" s="26"/>
      <c r="S319" s="26"/>
      <c r="T319" s="26"/>
      <c r="U319" s="26"/>
      <c r="V319" s="27"/>
      <c r="W319" s="27"/>
      <c r="X319" s="27"/>
      <c r="Y319" s="27"/>
      <c r="Z319" s="28"/>
      <c r="AA319" s="34"/>
      <c r="AB319" s="34"/>
      <c r="AC319" s="35"/>
      <c r="AD319" s="35"/>
      <c r="AE319" s="35"/>
      <c r="AF319" s="35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193"/>
      <c r="BG319" s="193"/>
      <c r="BH319" s="223" t="str">
        <f>BI314&amp;BJ319</f>
        <v>UD260</v>
      </c>
      <c r="BI319" s="330" t="str">
        <f t="shared" si="343"/>
        <v>UD</v>
      </c>
      <c r="BJ319" s="187">
        <v>260</v>
      </c>
      <c r="BK319" s="192"/>
      <c r="BL319" s="192">
        <f t="shared" si="344"/>
        <v>2</v>
      </c>
      <c r="BM319" s="192"/>
      <c r="BN319" s="192">
        <f t="shared" si="345"/>
        <v>4</v>
      </c>
      <c r="BO319" s="187"/>
      <c r="BP319" s="187"/>
      <c r="BQ319" s="187"/>
      <c r="BR319" s="187">
        <f t="shared" si="346"/>
        <v>209</v>
      </c>
      <c r="BS319" s="187"/>
      <c r="BT319" s="198">
        <f t="shared" si="349"/>
        <v>0.7</v>
      </c>
      <c r="BU319" s="198">
        <f>BU318</f>
        <v>1.4</v>
      </c>
      <c r="BV319" s="199">
        <f t="shared" ref="BV319:BX319" si="351">BV318</f>
        <v>20</v>
      </c>
      <c r="BW319" s="199">
        <f t="shared" si="351"/>
        <v>20</v>
      </c>
      <c r="BX319" s="359">
        <f t="shared" si="351"/>
        <v>0.7</v>
      </c>
      <c r="BY319" s="187"/>
      <c r="BZ319" s="188"/>
      <c r="CA319" s="188"/>
      <c r="CB319" s="188"/>
    </row>
    <row r="320" spans="18:80">
      <c r="BF320" s="187"/>
      <c r="BG320" s="187"/>
      <c r="BH320" s="223" t="str">
        <f>BI314&amp;BJ320</f>
        <v>UD280</v>
      </c>
      <c r="BI320" s="330" t="str">
        <f t="shared" si="343"/>
        <v>UD</v>
      </c>
      <c r="BJ320" s="187">
        <v>280</v>
      </c>
      <c r="BK320" s="192"/>
      <c r="BL320" s="192">
        <f t="shared" si="344"/>
        <v>2</v>
      </c>
      <c r="BM320" s="192"/>
      <c r="BN320" s="192">
        <f t="shared" si="345"/>
        <v>4</v>
      </c>
      <c r="BO320" s="187"/>
      <c r="BP320" s="187"/>
      <c r="BQ320" s="187"/>
      <c r="BR320" s="187">
        <f t="shared" si="346"/>
        <v>229</v>
      </c>
      <c r="BS320" s="187"/>
      <c r="BT320" s="198">
        <f>BT318</f>
        <v>0.7</v>
      </c>
      <c r="BU320" s="198">
        <f>BU318</f>
        <v>1.4</v>
      </c>
      <c r="BV320" s="199">
        <f t="shared" ref="BV320:BX320" si="352">BV319</f>
        <v>20</v>
      </c>
      <c r="BW320" s="199">
        <f t="shared" si="352"/>
        <v>20</v>
      </c>
      <c r="BX320" s="359">
        <f t="shared" si="352"/>
        <v>0.7</v>
      </c>
      <c r="BY320" s="206"/>
      <c r="BZ320" s="206"/>
      <c r="CA320" s="206"/>
      <c r="CB320" s="206"/>
    </row>
    <row r="321" spans="18:80">
      <c r="BF321" s="187"/>
      <c r="BG321" s="187"/>
      <c r="BH321" s="222" t="str">
        <f>BI321&amp;BJ321</f>
        <v>UW180</v>
      </c>
      <c r="BI321" s="202" t="s">
        <v>96</v>
      </c>
      <c r="BJ321" s="193">
        <v>180</v>
      </c>
      <c r="BK321" s="213"/>
      <c r="BL321" s="193"/>
      <c r="BM321" s="193"/>
      <c r="BN321" s="193"/>
      <c r="BO321" s="193"/>
      <c r="BP321" s="193"/>
      <c r="BQ321" s="193"/>
      <c r="BR321" s="193">
        <v>105</v>
      </c>
      <c r="BS321" s="193"/>
      <c r="BT321" s="195">
        <v>0.5</v>
      </c>
      <c r="BU321" s="195">
        <v>0.5</v>
      </c>
      <c r="BV321" s="196">
        <v>35</v>
      </c>
      <c r="BW321" s="196">
        <v>35</v>
      </c>
      <c r="BX321" s="206"/>
      <c r="BY321" s="206"/>
      <c r="BZ321" s="206"/>
      <c r="CA321" s="206"/>
      <c r="CB321" s="206"/>
    </row>
    <row r="322" spans="18:80">
      <c r="BF322" s="187"/>
      <c r="BG322" s="187"/>
      <c r="BH322" s="223" t="str">
        <f>BI321&amp;BJ322</f>
        <v>UW200</v>
      </c>
      <c r="BI322" s="330" t="str">
        <f>BI321</f>
        <v>UW</v>
      </c>
      <c r="BJ322" s="187">
        <v>200</v>
      </c>
      <c r="BK322" s="192"/>
      <c r="BL322" s="187"/>
      <c r="BM322" s="187"/>
      <c r="BN322" s="187"/>
      <c r="BO322" s="187"/>
      <c r="BP322" s="187"/>
      <c r="BQ322" s="187"/>
      <c r="BR322" s="187">
        <f t="shared" si="346"/>
        <v>125</v>
      </c>
      <c r="BS322" s="187"/>
      <c r="BT322" s="198">
        <f t="shared" ref="BT322:BU322" si="353">BT321</f>
        <v>0.5</v>
      </c>
      <c r="BU322" s="198">
        <f t="shared" si="353"/>
        <v>0.5</v>
      </c>
      <c r="BV322" s="199">
        <f>BV321</f>
        <v>35</v>
      </c>
      <c r="BW322" s="199">
        <f>BW321</f>
        <v>35</v>
      </c>
      <c r="BX322" s="206"/>
      <c r="BY322" s="206"/>
      <c r="BZ322" s="206"/>
      <c r="CA322" s="206"/>
      <c r="CB322" s="206"/>
    </row>
    <row r="323" spans="18:80">
      <c r="BF323" s="187"/>
      <c r="BG323" s="187"/>
      <c r="BH323" s="223" t="str">
        <f>BI321&amp;BJ323</f>
        <v>UW220</v>
      </c>
      <c r="BI323" s="330" t="str">
        <f t="shared" ref="BI323:BI324" si="354">BI322</f>
        <v>UW</v>
      </c>
      <c r="BJ323" s="187">
        <v>220</v>
      </c>
      <c r="BK323" s="192"/>
      <c r="BL323" s="187"/>
      <c r="BM323" s="187"/>
      <c r="BN323" s="187"/>
      <c r="BO323" s="187"/>
      <c r="BP323" s="187"/>
      <c r="BQ323" s="187"/>
      <c r="BR323" s="187">
        <f t="shared" si="346"/>
        <v>145</v>
      </c>
      <c r="BS323" s="187"/>
      <c r="BT323" s="198">
        <f t="shared" ref="BT323:BT324" si="355">BT322</f>
        <v>0.5</v>
      </c>
      <c r="BU323" s="198">
        <f t="shared" ref="BU323:BU324" si="356">BU322</f>
        <v>0.5</v>
      </c>
      <c r="BV323" s="199">
        <f t="shared" ref="BV323:BV324" si="357">BV322</f>
        <v>35</v>
      </c>
      <c r="BW323" s="199">
        <f t="shared" ref="BW323:BW324" si="358">BW322</f>
        <v>35</v>
      </c>
      <c r="BX323" s="206"/>
      <c r="BY323" s="206"/>
      <c r="BZ323" s="206"/>
      <c r="CA323" s="206"/>
      <c r="CB323" s="206"/>
    </row>
    <row r="324" spans="18:80">
      <c r="BF324" s="187"/>
      <c r="BG324" s="187"/>
      <c r="BH324" s="223" t="str">
        <f>BI321&amp;BJ324</f>
        <v>UW250</v>
      </c>
      <c r="BI324" s="330" t="str">
        <f t="shared" si="354"/>
        <v>UW</v>
      </c>
      <c r="BJ324" s="187">
        <v>250</v>
      </c>
      <c r="BK324" s="192"/>
      <c r="BL324" s="187"/>
      <c r="BM324" s="187"/>
      <c r="BN324" s="187"/>
      <c r="BO324" s="187"/>
      <c r="BP324" s="187"/>
      <c r="BQ324" s="187"/>
      <c r="BR324" s="187">
        <f t="shared" si="346"/>
        <v>165</v>
      </c>
      <c r="BS324" s="187"/>
      <c r="BT324" s="198">
        <f t="shared" si="355"/>
        <v>0.5</v>
      </c>
      <c r="BU324" s="198">
        <f t="shared" si="356"/>
        <v>0.5</v>
      </c>
      <c r="BV324" s="199">
        <f t="shared" si="357"/>
        <v>35</v>
      </c>
      <c r="BW324" s="199">
        <f t="shared" si="358"/>
        <v>35</v>
      </c>
      <c r="BX324" s="206"/>
      <c r="BY324" s="187"/>
      <c r="BZ324" s="188"/>
      <c r="CA324" s="188"/>
      <c r="CB324" s="188"/>
    </row>
    <row r="325" spans="18:80">
      <c r="BF325" s="187"/>
      <c r="BG325" s="187"/>
      <c r="BH325" s="222" t="str">
        <f>BI325&amp;BJ325</f>
        <v>UXV200</v>
      </c>
      <c r="BI325" s="202" t="s">
        <v>198</v>
      </c>
      <c r="BJ325" s="193">
        <v>200</v>
      </c>
      <c r="BK325" s="213"/>
      <c r="BL325" s="193"/>
      <c r="BM325" s="193"/>
      <c r="BN325" s="193"/>
      <c r="BO325" s="193"/>
      <c r="BP325" s="193"/>
      <c r="BQ325" s="193"/>
      <c r="BR325" s="193">
        <v>150</v>
      </c>
      <c r="BS325" s="193"/>
      <c r="BT325" s="195">
        <v>0.3</v>
      </c>
      <c r="BU325" s="195">
        <v>0.3</v>
      </c>
      <c r="BV325" s="199">
        <f>BV320</f>
        <v>20</v>
      </c>
      <c r="BW325" s="199">
        <f>BW320</f>
        <v>20</v>
      </c>
      <c r="BX325" s="188"/>
      <c r="BY325" s="187"/>
      <c r="BZ325" s="188"/>
      <c r="CA325" s="188"/>
      <c r="CB325" s="188"/>
    </row>
    <row r="326" spans="18:80">
      <c r="BF326" s="187"/>
      <c r="BG326" s="187"/>
      <c r="BH326" s="223" t="str">
        <f>BI325&amp;BJ326</f>
        <v>UXV240</v>
      </c>
      <c r="BI326" s="330" t="str">
        <f>BI325</f>
        <v>UXV</v>
      </c>
      <c r="BJ326" s="187">
        <v>240</v>
      </c>
      <c r="BK326" s="192"/>
      <c r="BL326" s="187"/>
      <c r="BM326" s="187"/>
      <c r="BN326" s="187"/>
      <c r="BO326" s="187"/>
      <c r="BP326" s="187"/>
      <c r="BQ326" s="187"/>
      <c r="BR326" s="187">
        <v>190</v>
      </c>
      <c r="BS326" s="187"/>
      <c r="BT326" s="198">
        <f>BT325</f>
        <v>0.3</v>
      </c>
      <c r="BU326" s="198">
        <f>BU325</f>
        <v>0.3</v>
      </c>
      <c r="BV326" s="199">
        <f t="shared" ref="BV326:BW326" si="359">BV325</f>
        <v>20</v>
      </c>
      <c r="BW326" s="199">
        <f t="shared" si="359"/>
        <v>20</v>
      </c>
      <c r="BX326" s="188"/>
      <c r="BY326" s="187"/>
      <c r="BZ326" s="188"/>
      <c r="CA326" s="188"/>
      <c r="CB326" s="188"/>
    </row>
    <row r="327" spans="18:80">
      <c r="BF327" s="187"/>
      <c r="BG327" s="187"/>
      <c r="BH327" s="223" t="str">
        <f>BI325&amp;BJ327</f>
        <v>UXV280</v>
      </c>
      <c r="BI327" s="330" t="str">
        <f t="shared" ref="BI327" si="360">BI326</f>
        <v>UXV</v>
      </c>
      <c r="BJ327" s="187">
        <v>280</v>
      </c>
      <c r="BK327" s="192"/>
      <c r="BL327" s="187"/>
      <c r="BM327" s="187"/>
      <c r="BN327" s="187"/>
      <c r="BO327" s="187"/>
      <c r="BP327" s="187"/>
      <c r="BQ327" s="187"/>
      <c r="BR327" s="187">
        <v>230</v>
      </c>
      <c r="BS327" s="187"/>
      <c r="BT327" s="198">
        <f>BT326</f>
        <v>0.3</v>
      </c>
      <c r="BU327" s="198">
        <f>BU326</f>
        <v>0.3</v>
      </c>
      <c r="BV327" s="199">
        <f t="shared" ref="BV327:BW327" si="361">BV326</f>
        <v>20</v>
      </c>
      <c r="BW327" s="199">
        <f t="shared" si="361"/>
        <v>20</v>
      </c>
      <c r="BX327" s="188"/>
      <c r="BY327" s="187"/>
      <c r="BZ327" s="188"/>
      <c r="CA327" s="188"/>
      <c r="CB327" s="188"/>
    </row>
    <row r="328" spans="18:80">
      <c r="BF328" s="187"/>
      <c r="BG328" s="187"/>
      <c r="BH328" s="222" t="str">
        <f>BI328&amp;BJ328</f>
        <v>UXQ200</v>
      </c>
      <c r="BI328" s="202" t="s">
        <v>199</v>
      </c>
      <c r="BJ328" s="193">
        <v>200</v>
      </c>
      <c r="BK328" s="213"/>
      <c r="BL328" s="193"/>
      <c r="BM328" s="193"/>
      <c r="BN328" s="193"/>
      <c r="BO328" s="193"/>
      <c r="BP328" s="187"/>
      <c r="BQ328" s="193"/>
      <c r="BR328" s="193">
        <v>150</v>
      </c>
      <c r="BS328" s="193"/>
      <c r="BT328" s="195">
        <v>0.3</v>
      </c>
      <c r="BU328" s="195">
        <v>0.3</v>
      </c>
      <c r="BV328" s="199">
        <f t="shared" ref="BV328:BW328" si="362">BV327</f>
        <v>20</v>
      </c>
      <c r="BW328" s="199">
        <f t="shared" si="362"/>
        <v>20</v>
      </c>
      <c r="BX328" s="188"/>
      <c r="BY328" s="187"/>
      <c r="BZ328" s="188"/>
      <c r="CA328" s="188"/>
      <c r="CB328" s="188"/>
    </row>
    <row r="329" spans="18:80">
      <c r="BF329" s="187"/>
      <c r="BG329" s="187"/>
      <c r="BH329" s="223" t="str">
        <f>BI328&amp;BJ329</f>
        <v>UXQ240</v>
      </c>
      <c r="BI329" s="330" t="str">
        <f>BI328</f>
        <v>UXQ</v>
      </c>
      <c r="BJ329" s="187">
        <v>240</v>
      </c>
      <c r="BK329" s="192"/>
      <c r="BL329" s="187"/>
      <c r="BM329" s="187"/>
      <c r="BN329" s="187"/>
      <c r="BO329" s="187"/>
      <c r="BP329" s="187"/>
      <c r="BQ329" s="187"/>
      <c r="BR329" s="187">
        <v>190</v>
      </c>
      <c r="BS329" s="187"/>
      <c r="BT329" s="198">
        <f>BT328</f>
        <v>0.3</v>
      </c>
      <c r="BU329" s="198">
        <f>BU328</f>
        <v>0.3</v>
      </c>
      <c r="BV329" s="199">
        <f t="shared" ref="BV329:BW329" si="363">BV328</f>
        <v>20</v>
      </c>
      <c r="BW329" s="199">
        <f t="shared" si="363"/>
        <v>20</v>
      </c>
      <c r="BX329" s="188"/>
      <c r="BY329" s="187"/>
      <c r="BZ329" s="188"/>
      <c r="CA329" s="188"/>
      <c r="CB329" s="188"/>
    </row>
    <row r="330" spans="18:80">
      <c r="BF330" s="187"/>
      <c r="BG330" s="187"/>
      <c r="BH330" s="223" t="str">
        <f>BI328&amp;BJ330</f>
        <v>UXQ280</v>
      </c>
      <c r="BI330" s="330" t="str">
        <f t="shared" ref="BI330" si="364">BI329</f>
        <v>UXQ</v>
      </c>
      <c r="BJ330" s="187">
        <v>280</v>
      </c>
      <c r="BK330" s="192"/>
      <c r="BL330" s="187"/>
      <c r="BM330" s="187"/>
      <c r="BN330" s="187"/>
      <c r="BO330" s="187"/>
      <c r="BP330" s="187"/>
      <c r="BQ330" s="187"/>
      <c r="BR330" s="187">
        <v>230</v>
      </c>
      <c r="BS330" s="187"/>
      <c r="BT330" s="198">
        <f>BT329</f>
        <v>0.3</v>
      </c>
      <c r="BU330" s="198">
        <f>BU329</f>
        <v>0.3</v>
      </c>
      <c r="BV330" s="199">
        <f t="shared" ref="BV330:BW330" si="365">BV329</f>
        <v>20</v>
      </c>
      <c r="BW330" s="199">
        <f t="shared" si="365"/>
        <v>20</v>
      </c>
      <c r="BX330" s="188"/>
      <c r="BY330" s="187"/>
      <c r="BZ330" s="188"/>
      <c r="CA330" s="188"/>
      <c r="CB330" s="188"/>
    </row>
    <row r="331" spans="18:80">
      <c r="BF331" s="187"/>
      <c r="BG331" s="187"/>
      <c r="BH331" s="222" t="str">
        <f>BI331&amp;BJ331</f>
        <v>UXH200</v>
      </c>
      <c r="BI331" s="202" t="s">
        <v>200</v>
      </c>
      <c r="BJ331" s="193">
        <v>200</v>
      </c>
      <c r="BK331" s="213"/>
      <c r="BL331" s="193"/>
      <c r="BM331" s="193"/>
      <c r="BN331" s="193"/>
      <c r="BO331" s="193"/>
      <c r="BP331" s="187"/>
      <c r="BQ331" s="193"/>
      <c r="BR331" s="193">
        <v>150</v>
      </c>
      <c r="BS331" s="187"/>
      <c r="BT331" s="195">
        <v>0.3</v>
      </c>
      <c r="BU331" s="195">
        <v>0.3</v>
      </c>
      <c r="BV331" s="199">
        <f t="shared" ref="BV331:BW331" si="366">BV330</f>
        <v>20</v>
      </c>
      <c r="BW331" s="199">
        <f t="shared" si="366"/>
        <v>20</v>
      </c>
      <c r="BX331" s="188"/>
      <c r="BY331" s="187"/>
      <c r="BZ331" s="188"/>
      <c r="CA331" s="188"/>
      <c r="CB331" s="188"/>
    </row>
    <row r="332" spans="18:80" ht="15">
      <c r="R332" s="26"/>
      <c r="S332" s="26"/>
      <c r="T332" s="26"/>
      <c r="U332" s="26"/>
      <c r="V332" s="27"/>
      <c r="W332" s="27"/>
      <c r="X332" s="27"/>
      <c r="Y332" s="27"/>
      <c r="Z332" s="28"/>
      <c r="AA332" s="34"/>
      <c r="AB332" s="34"/>
      <c r="AC332" s="35"/>
      <c r="AD332" s="35"/>
      <c r="AE332" s="35"/>
      <c r="AF332" s="35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193"/>
      <c r="BG332" s="193"/>
      <c r="BH332" s="223" t="str">
        <f>BI331&amp;BJ332</f>
        <v>UXH240</v>
      </c>
      <c r="BI332" s="330" t="str">
        <f>BI331</f>
        <v>UXH</v>
      </c>
      <c r="BJ332" s="187">
        <v>240</v>
      </c>
      <c r="BK332" s="192"/>
      <c r="BL332" s="187"/>
      <c r="BM332" s="187"/>
      <c r="BN332" s="187"/>
      <c r="BO332" s="187"/>
      <c r="BP332" s="187"/>
      <c r="BQ332" s="187"/>
      <c r="BR332" s="187">
        <v>190</v>
      </c>
      <c r="BS332" s="187"/>
      <c r="BT332" s="198">
        <f>BT331</f>
        <v>0.3</v>
      </c>
      <c r="BU332" s="198">
        <f>BU331</f>
        <v>0.3</v>
      </c>
      <c r="BV332" s="199">
        <f t="shared" ref="BV332:BW332" si="367">BV331</f>
        <v>20</v>
      </c>
      <c r="BW332" s="199">
        <f t="shared" si="367"/>
        <v>20</v>
      </c>
      <c r="BX332" s="188"/>
      <c r="BY332" s="187"/>
      <c r="BZ332" s="188"/>
      <c r="CA332" s="188"/>
      <c r="CB332" s="188"/>
    </row>
    <row r="333" spans="18:80" ht="15">
      <c r="R333" s="26"/>
      <c r="S333" s="26"/>
      <c r="T333" s="26"/>
      <c r="U333" s="26"/>
      <c r="V333" s="27"/>
      <c r="W333" s="27"/>
      <c r="X333" s="27"/>
      <c r="Y333" s="27"/>
      <c r="Z333" s="28"/>
      <c r="AA333" s="34"/>
      <c r="AB333" s="34"/>
      <c r="AC333" s="35"/>
      <c r="AD333" s="35"/>
      <c r="AE333" s="35"/>
      <c r="AF333" s="35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187"/>
      <c r="BG333" s="187"/>
      <c r="BH333" s="223" t="str">
        <f>BI331&amp;BJ333</f>
        <v>UXH280</v>
      </c>
      <c r="BI333" s="330" t="str">
        <f t="shared" ref="BI333" si="368">BI332</f>
        <v>UXH</v>
      </c>
      <c r="BJ333" s="187">
        <v>280</v>
      </c>
      <c r="BK333" s="192"/>
      <c r="BL333" s="187"/>
      <c r="BM333" s="187"/>
      <c r="BN333" s="187"/>
      <c r="BO333" s="187"/>
      <c r="BP333" s="187"/>
      <c r="BQ333" s="187"/>
      <c r="BR333" s="187">
        <v>230</v>
      </c>
      <c r="BS333" s="187"/>
      <c r="BT333" s="198">
        <f>BT332</f>
        <v>0.3</v>
      </c>
      <c r="BU333" s="198">
        <f>BU332</f>
        <v>0.3</v>
      </c>
      <c r="BV333" s="199">
        <f t="shared" ref="BV333:BW333" si="369">BV332</f>
        <v>20</v>
      </c>
      <c r="BW333" s="199">
        <f t="shared" si="369"/>
        <v>20</v>
      </c>
      <c r="BX333" s="188"/>
      <c r="BY333" s="187"/>
      <c r="BZ333" s="188"/>
      <c r="CA333" s="188"/>
      <c r="CB333" s="188"/>
    </row>
    <row r="334" spans="18:80" ht="15">
      <c r="R334" s="26"/>
      <c r="S334" s="26"/>
      <c r="T334" s="26"/>
      <c r="U334" s="26"/>
      <c r="V334" s="27"/>
      <c r="W334" s="27"/>
      <c r="X334" s="27"/>
      <c r="Y334" s="27"/>
      <c r="Z334" s="28"/>
      <c r="AA334" s="34"/>
      <c r="AB334" s="34"/>
      <c r="AC334" s="35"/>
      <c r="AD334" s="35"/>
      <c r="AE334" s="35"/>
      <c r="AF334" s="35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187"/>
      <c r="BG334" s="187"/>
      <c r="BH334" s="222" t="str">
        <f>BI334&amp;BJ334</f>
        <v>OL100</v>
      </c>
      <c r="BI334" s="202" t="s">
        <v>107</v>
      </c>
      <c r="BJ334" s="193">
        <v>100</v>
      </c>
      <c r="BK334" s="213">
        <v>1</v>
      </c>
      <c r="BL334" s="193">
        <v>2</v>
      </c>
      <c r="BM334" s="193"/>
      <c r="BN334" s="193"/>
      <c r="BO334" s="193"/>
      <c r="BP334" s="193"/>
      <c r="BQ334" s="193"/>
      <c r="BR334" s="193">
        <v>56</v>
      </c>
      <c r="BS334" s="193"/>
      <c r="BT334" s="195">
        <v>0.3</v>
      </c>
      <c r="BU334" s="195">
        <v>1</v>
      </c>
      <c r="BV334" s="199">
        <f t="shared" ref="BV334:BW334" si="370">BV333</f>
        <v>20</v>
      </c>
      <c r="BW334" s="199">
        <f t="shared" si="370"/>
        <v>20</v>
      </c>
      <c r="BX334" s="358">
        <v>0.3</v>
      </c>
      <c r="BY334" s="187"/>
      <c r="BZ334" s="188"/>
      <c r="CA334" s="188"/>
      <c r="CB334" s="188"/>
    </row>
    <row r="335" spans="18:80" ht="15">
      <c r="R335" s="26"/>
      <c r="S335" s="26"/>
      <c r="T335" s="26"/>
      <c r="U335" s="26"/>
      <c r="V335" s="27"/>
      <c r="W335" s="27"/>
      <c r="X335" s="27"/>
      <c r="Y335" s="27"/>
      <c r="Z335" s="28"/>
      <c r="AA335" s="34"/>
      <c r="AB335" s="34"/>
      <c r="AC335" s="35"/>
      <c r="AD335" s="35"/>
      <c r="AE335" s="35"/>
      <c r="AF335" s="35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187"/>
      <c r="BG335" s="187"/>
      <c r="BH335" s="223" t="str">
        <f>BI334&amp;BJ335</f>
        <v>OL120</v>
      </c>
      <c r="BI335" s="330" t="str">
        <f>BI334</f>
        <v>OL</v>
      </c>
      <c r="BJ335" s="187">
        <v>120</v>
      </c>
      <c r="BK335" s="192">
        <f>BK334</f>
        <v>1</v>
      </c>
      <c r="BL335" s="192">
        <f>BL334</f>
        <v>2</v>
      </c>
      <c r="BM335" s="187"/>
      <c r="BN335" s="187"/>
      <c r="BO335" s="187"/>
      <c r="BP335" s="187"/>
      <c r="BQ335" s="187"/>
      <c r="BR335" s="187">
        <f>BR334+20</f>
        <v>76</v>
      </c>
      <c r="BS335" s="187"/>
      <c r="BT335" s="198">
        <f>BT334</f>
        <v>0.3</v>
      </c>
      <c r="BU335" s="198">
        <f>BU334</f>
        <v>1</v>
      </c>
      <c r="BV335" s="199">
        <f t="shared" ref="BV335:BX350" si="371">BV334</f>
        <v>20</v>
      </c>
      <c r="BW335" s="199">
        <f t="shared" si="371"/>
        <v>20</v>
      </c>
      <c r="BX335" s="359">
        <f t="shared" si="371"/>
        <v>0.3</v>
      </c>
      <c r="BY335" s="187"/>
      <c r="BZ335" s="188"/>
      <c r="CA335" s="188"/>
      <c r="CB335" s="188"/>
    </row>
    <row r="336" spans="18:80" ht="15">
      <c r="R336" s="26"/>
      <c r="S336" s="26"/>
      <c r="T336" s="26"/>
      <c r="U336" s="26"/>
      <c r="V336" s="27"/>
      <c r="W336" s="27"/>
      <c r="X336" s="27"/>
      <c r="Y336" s="27"/>
      <c r="Z336" s="28"/>
      <c r="AA336" s="34"/>
      <c r="AB336" s="34"/>
      <c r="AC336" s="35"/>
      <c r="AD336" s="35"/>
      <c r="AE336" s="35"/>
      <c r="AF336" s="35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193"/>
      <c r="BG336" s="193"/>
      <c r="BH336" s="223" t="str">
        <f>BI334&amp;BJ336</f>
        <v>OL140</v>
      </c>
      <c r="BI336" s="330" t="str">
        <f t="shared" ref="BI336" si="372">BI335</f>
        <v>OL</v>
      </c>
      <c r="BJ336" s="187">
        <v>140</v>
      </c>
      <c r="BK336" s="192">
        <f t="shared" ref="BK336:BK337" si="373">BK335</f>
        <v>1</v>
      </c>
      <c r="BL336" s="192">
        <f t="shared" ref="BL336:BL337" si="374">BL335</f>
        <v>2</v>
      </c>
      <c r="BM336" s="187"/>
      <c r="BN336" s="187"/>
      <c r="BO336" s="187"/>
      <c r="BP336" s="187"/>
      <c r="BQ336" s="187"/>
      <c r="BR336" s="187">
        <f>BR335</f>
        <v>76</v>
      </c>
      <c r="BS336" s="187"/>
      <c r="BT336" s="198">
        <f t="shared" ref="BT336:BW336" si="375">BT335</f>
        <v>0.3</v>
      </c>
      <c r="BU336" s="198">
        <f t="shared" si="375"/>
        <v>1</v>
      </c>
      <c r="BV336" s="199">
        <f t="shared" si="375"/>
        <v>20</v>
      </c>
      <c r="BW336" s="199">
        <f t="shared" si="375"/>
        <v>20</v>
      </c>
      <c r="BX336" s="359">
        <f t="shared" si="371"/>
        <v>0.3</v>
      </c>
      <c r="BY336" s="187"/>
      <c r="BZ336" s="188"/>
      <c r="CA336" s="188"/>
      <c r="CB336" s="188"/>
    </row>
    <row r="337" spans="18:80" ht="15">
      <c r="R337" s="26"/>
      <c r="S337" s="26"/>
      <c r="T337" s="26"/>
      <c r="U337" s="26"/>
      <c r="V337" s="27"/>
      <c r="W337" s="27"/>
      <c r="X337" s="27"/>
      <c r="Y337" s="27"/>
      <c r="Z337" s="28"/>
      <c r="AA337" s="34"/>
      <c r="AB337" s="34"/>
      <c r="AC337" s="35"/>
      <c r="AD337" s="35"/>
      <c r="AE337" s="35"/>
      <c r="AF337" s="35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187"/>
      <c r="BG337" s="187"/>
      <c r="BH337" s="223" t="str">
        <f>BI334&amp;BJ337</f>
        <v>OL150</v>
      </c>
      <c r="BI337" s="330" t="str">
        <f>BI336</f>
        <v>OL</v>
      </c>
      <c r="BJ337" s="187">
        <v>150</v>
      </c>
      <c r="BK337" s="192">
        <f t="shared" si="373"/>
        <v>1</v>
      </c>
      <c r="BL337" s="192">
        <f t="shared" si="374"/>
        <v>2</v>
      </c>
      <c r="BM337" s="187"/>
      <c r="BN337" s="187"/>
      <c r="BO337" s="187"/>
      <c r="BP337" s="187"/>
      <c r="BQ337" s="187"/>
      <c r="BR337" s="187">
        <f>BR336</f>
        <v>76</v>
      </c>
      <c r="BS337" s="187"/>
      <c r="BT337" s="198">
        <f t="shared" ref="BT337:BW337" si="376">BT336</f>
        <v>0.3</v>
      </c>
      <c r="BU337" s="198">
        <f t="shared" si="376"/>
        <v>1</v>
      </c>
      <c r="BV337" s="199">
        <f t="shared" si="376"/>
        <v>20</v>
      </c>
      <c r="BW337" s="199">
        <f t="shared" si="376"/>
        <v>20</v>
      </c>
      <c r="BX337" s="359">
        <f t="shared" si="371"/>
        <v>0.3</v>
      </c>
      <c r="BY337" s="187"/>
      <c r="BZ337" s="188"/>
      <c r="CA337" s="188"/>
      <c r="CB337" s="188"/>
    </row>
    <row r="338" spans="18:80" ht="15">
      <c r="R338" s="26"/>
      <c r="S338" s="26"/>
      <c r="T338" s="26"/>
      <c r="U338" s="26"/>
      <c r="V338" s="27"/>
      <c r="W338" s="27"/>
      <c r="X338" s="27"/>
      <c r="Y338" s="27"/>
      <c r="Z338" s="28"/>
      <c r="AA338" s="34"/>
      <c r="AB338" s="34"/>
      <c r="AC338" s="35"/>
      <c r="AD338" s="35"/>
      <c r="AE338" s="35"/>
      <c r="AF338" s="35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187"/>
      <c r="BG338" s="187"/>
      <c r="BH338" s="222" t="str">
        <f>BI338&amp;BJ338</f>
        <v>OP160</v>
      </c>
      <c r="BI338" s="202" t="s">
        <v>108</v>
      </c>
      <c r="BJ338" s="193">
        <v>160</v>
      </c>
      <c r="BK338" s="213">
        <v>1</v>
      </c>
      <c r="BL338" s="193"/>
      <c r="BM338" s="193"/>
      <c r="BN338" s="193"/>
      <c r="BO338" s="193"/>
      <c r="BP338" s="193"/>
      <c r="BQ338" s="193"/>
      <c r="BR338" s="193">
        <v>105</v>
      </c>
      <c r="BS338" s="193"/>
      <c r="BT338" s="195">
        <v>0.2</v>
      </c>
      <c r="BU338" s="195">
        <v>0.5</v>
      </c>
      <c r="BV338" s="199">
        <f t="shared" ref="BV338:BW338" si="377">BV337</f>
        <v>20</v>
      </c>
      <c r="BW338" s="199">
        <f t="shared" si="377"/>
        <v>20</v>
      </c>
      <c r="BX338" s="358">
        <v>0.3</v>
      </c>
      <c r="BY338" s="187"/>
      <c r="BZ338" s="188"/>
      <c r="CA338" s="188"/>
      <c r="CB338" s="188"/>
    </row>
    <row r="339" spans="18:80" ht="15">
      <c r="R339" s="26"/>
      <c r="S339" s="26"/>
      <c r="T339" s="26"/>
      <c r="U339" s="26"/>
      <c r="V339" s="27"/>
      <c r="W339" s="27"/>
      <c r="X339" s="27"/>
      <c r="Y339" s="27"/>
      <c r="Z339" s="28"/>
      <c r="AA339" s="34"/>
      <c r="AB339" s="34"/>
      <c r="AC339" s="35"/>
      <c r="AD339" s="35"/>
      <c r="AE339" s="35"/>
      <c r="AF339" s="35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187"/>
      <c r="BG339" s="187"/>
      <c r="BH339" s="223" t="str">
        <f>BI338&amp;BJ339</f>
        <v>OP180</v>
      </c>
      <c r="BI339" s="330" t="str">
        <f>BI338</f>
        <v>OP</v>
      </c>
      <c r="BJ339" s="187">
        <v>180</v>
      </c>
      <c r="BK339" s="192">
        <f>BK338</f>
        <v>1</v>
      </c>
      <c r="BL339" s="187"/>
      <c r="BM339" s="187"/>
      <c r="BN339" s="187"/>
      <c r="BO339" s="187"/>
      <c r="BP339" s="187"/>
      <c r="BQ339" s="187"/>
      <c r="BR339" s="187">
        <f>BR338+20</f>
        <v>125</v>
      </c>
      <c r="BS339" s="187"/>
      <c r="BT339" s="198">
        <f>BT338</f>
        <v>0.2</v>
      </c>
      <c r="BU339" s="198">
        <f>BU338</f>
        <v>0.5</v>
      </c>
      <c r="BV339" s="199">
        <f>BV338</f>
        <v>20</v>
      </c>
      <c r="BW339" s="199">
        <f>BW338</f>
        <v>20</v>
      </c>
      <c r="BX339" s="359">
        <f t="shared" si="371"/>
        <v>0.3</v>
      </c>
      <c r="BY339" s="187"/>
      <c r="BZ339" s="188"/>
      <c r="CA339" s="188"/>
      <c r="CB339" s="188"/>
    </row>
    <row r="340" spans="18:80" ht="15">
      <c r="R340" s="26"/>
      <c r="S340" s="26"/>
      <c r="T340" s="26"/>
      <c r="U340" s="26"/>
      <c r="V340" s="27"/>
      <c r="W340" s="27"/>
      <c r="X340" s="27"/>
      <c r="Y340" s="27"/>
      <c r="Z340" s="28"/>
      <c r="AA340" s="34"/>
      <c r="AB340" s="34"/>
      <c r="AC340" s="35"/>
      <c r="AD340" s="35"/>
      <c r="AE340" s="35"/>
      <c r="AF340" s="35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187"/>
      <c r="BG340" s="187"/>
      <c r="BH340" s="223" t="str">
        <f>BI338&amp;BJ340</f>
        <v>OP200</v>
      </c>
      <c r="BI340" s="330" t="str">
        <f t="shared" ref="BI340" si="378">BI339</f>
        <v>OP</v>
      </c>
      <c r="BJ340" s="187">
        <v>200</v>
      </c>
      <c r="BK340" s="192">
        <f t="shared" ref="BK340:BK344" si="379">BK339</f>
        <v>1</v>
      </c>
      <c r="BL340" s="187"/>
      <c r="BM340" s="187"/>
      <c r="BN340" s="187"/>
      <c r="BO340" s="187"/>
      <c r="BP340" s="187"/>
      <c r="BQ340" s="187"/>
      <c r="BR340" s="187">
        <f>BR339+20</f>
        <v>145</v>
      </c>
      <c r="BS340" s="187"/>
      <c r="BT340" s="198">
        <f t="shared" ref="BT340:BW340" si="380">BT339</f>
        <v>0.2</v>
      </c>
      <c r="BU340" s="198">
        <f t="shared" si="380"/>
        <v>0.5</v>
      </c>
      <c r="BV340" s="199">
        <f t="shared" si="380"/>
        <v>20</v>
      </c>
      <c r="BW340" s="199">
        <f t="shared" si="380"/>
        <v>20</v>
      </c>
      <c r="BX340" s="359">
        <f t="shared" si="371"/>
        <v>0.3</v>
      </c>
      <c r="BY340" s="187"/>
      <c r="BZ340" s="188"/>
      <c r="CA340" s="188"/>
      <c r="CB340" s="188"/>
    </row>
    <row r="341" spans="18:80" ht="15">
      <c r="R341" s="26"/>
      <c r="S341" s="26"/>
      <c r="T341" s="26"/>
      <c r="U341" s="26"/>
      <c r="V341" s="27"/>
      <c r="W341" s="27"/>
      <c r="X341" s="27"/>
      <c r="Y341" s="27"/>
      <c r="Z341" s="28"/>
      <c r="AA341" s="34"/>
      <c r="AB341" s="34"/>
      <c r="AC341" s="35"/>
      <c r="AD341" s="35"/>
      <c r="AE341" s="35"/>
      <c r="AF341" s="35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187"/>
      <c r="BG341" s="187"/>
      <c r="BH341" s="223" t="str">
        <f>BI338&amp;BJ341</f>
        <v>OP220</v>
      </c>
      <c r="BI341" s="330" t="str">
        <f>BI340</f>
        <v>OP</v>
      </c>
      <c r="BJ341" s="187">
        <v>220</v>
      </c>
      <c r="BK341" s="192">
        <f t="shared" si="379"/>
        <v>1</v>
      </c>
      <c r="BL341" s="187"/>
      <c r="BM341" s="187"/>
      <c r="BN341" s="187"/>
      <c r="BO341" s="187"/>
      <c r="BP341" s="187"/>
      <c r="BQ341" s="187"/>
      <c r="BR341" s="187">
        <f t="shared" ref="BR341:BR344" si="381">BR340+20</f>
        <v>165</v>
      </c>
      <c r="BS341" s="187"/>
      <c r="BT341" s="198">
        <f t="shared" ref="BT341:BW341" si="382">BT340</f>
        <v>0.2</v>
      </c>
      <c r="BU341" s="198">
        <f t="shared" si="382"/>
        <v>0.5</v>
      </c>
      <c r="BV341" s="199">
        <f t="shared" si="382"/>
        <v>20</v>
      </c>
      <c r="BW341" s="199">
        <f t="shared" si="382"/>
        <v>20</v>
      </c>
      <c r="BX341" s="359">
        <f t="shared" si="371"/>
        <v>0.3</v>
      </c>
      <c r="BY341" s="187"/>
      <c r="BZ341" s="188"/>
      <c r="CA341" s="188"/>
      <c r="CB341" s="188"/>
    </row>
    <row r="342" spans="18:80" ht="15">
      <c r="R342" s="26"/>
      <c r="S342" s="26"/>
      <c r="T342" s="26"/>
      <c r="U342" s="26"/>
      <c r="V342" s="27"/>
      <c r="W342" s="27"/>
      <c r="X342" s="27"/>
      <c r="Y342" s="27"/>
      <c r="Z342" s="28"/>
      <c r="AA342" s="34"/>
      <c r="AB342" s="34"/>
      <c r="AC342" s="35"/>
      <c r="AD342" s="35"/>
      <c r="AE342" s="35"/>
      <c r="AF342" s="35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187"/>
      <c r="BG342" s="187"/>
      <c r="BH342" s="223" t="str">
        <f>BI338&amp;BJ342</f>
        <v>OP240</v>
      </c>
      <c r="BI342" s="330" t="str">
        <f>BI341</f>
        <v>OP</v>
      </c>
      <c r="BJ342" s="187">
        <v>240</v>
      </c>
      <c r="BK342" s="192">
        <f t="shared" si="379"/>
        <v>1</v>
      </c>
      <c r="BL342" s="187"/>
      <c r="BM342" s="187"/>
      <c r="BN342" s="187"/>
      <c r="BO342" s="187"/>
      <c r="BP342" s="187"/>
      <c r="BQ342" s="187"/>
      <c r="BR342" s="187">
        <f t="shared" si="381"/>
        <v>185</v>
      </c>
      <c r="BS342" s="187"/>
      <c r="BT342" s="198">
        <f t="shared" ref="BT342:BW342" si="383">BT341</f>
        <v>0.2</v>
      </c>
      <c r="BU342" s="198">
        <f t="shared" si="383"/>
        <v>0.5</v>
      </c>
      <c r="BV342" s="199">
        <f t="shared" si="383"/>
        <v>20</v>
      </c>
      <c r="BW342" s="199">
        <f t="shared" si="383"/>
        <v>20</v>
      </c>
      <c r="BX342" s="359">
        <f t="shared" si="371"/>
        <v>0.3</v>
      </c>
      <c r="BY342" s="187"/>
      <c r="BZ342" s="188"/>
      <c r="CA342" s="188"/>
      <c r="CB342" s="188"/>
    </row>
    <row r="343" spans="18:80" ht="15">
      <c r="R343" s="26"/>
      <c r="S343" s="26"/>
      <c r="T343" s="26"/>
      <c r="U343" s="26"/>
      <c r="V343" s="27"/>
      <c r="W343" s="27"/>
      <c r="X343" s="27"/>
      <c r="Y343" s="27"/>
      <c r="Z343" s="28"/>
      <c r="AA343" s="34"/>
      <c r="AB343" s="34"/>
      <c r="AC343" s="35"/>
      <c r="AD343" s="35"/>
      <c r="AE343" s="35"/>
      <c r="AF343" s="35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193"/>
      <c r="BG343" s="193"/>
      <c r="BH343" s="223" t="str">
        <f>BI338&amp;BJ343</f>
        <v>OP260</v>
      </c>
      <c r="BI343" s="330" t="str">
        <f t="shared" ref="BI343" si="384">BI342</f>
        <v>OP</v>
      </c>
      <c r="BJ343" s="187">
        <v>260</v>
      </c>
      <c r="BK343" s="192">
        <f t="shared" si="379"/>
        <v>1</v>
      </c>
      <c r="BL343" s="187"/>
      <c r="BM343" s="187"/>
      <c r="BN343" s="187"/>
      <c r="BO343" s="187"/>
      <c r="BP343" s="187"/>
      <c r="BQ343" s="187"/>
      <c r="BR343" s="187">
        <f t="shared" si="381"/>
        <v>205</v>
      </c>
      <c r="BS343" s="187"/>
      <c r="BT343" s="198">
        <f t="shared" ref="BT343:BW343" si="385">BT342</f>
        <v>0.2</v>
      </c>
      <c r="BU343" s="198">
        <f t="shared" si="385"/>
        <v>0.5</v>
      </c>
      <c r="BV343" s="199">
        <f t="shared" si="385"/>
        <v>20</v>
      </c>
      <c r="BW343" s="199">
        <f t="shared" si="385"/>
        <v>20</v>
      </c>
      <c r="BX343" s="359">
        <f t="shared" si="371"/>
        <v>0.3</v>
      </c>
      <c r="BY343" s="187"/>
      <c r="BZ343" s="188"/>
      <c r="CA343" s="188"/>
      <c r="CB343" s="188"/>
    </row>
    <row r="344" spans="18:80" ht="15">
      <c r="R344" s="26"/>
      <c r="S344" s="26"/>
      <c r="T344" s="26"/>
      <c r="U344" s="26"/>
      <c r="V344" s="27"/>
      <c r="W344" s="27"/>
      <c r="X344" s="27"/>
      <c r="Y344" s="27"/>
      <c r="Z344" s="28"/>
      <c r="AA344" s="34"/>
      <c r="AB344" s="34"/>
      <c r="AC344" s="35"/>
      <c r="AD344" s="35"/>
      <c r="AE344" s="35"/>
      <c r="AF344" s="35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193"/>
      <c r="BG344" s="193"/>
      <c r="BH344" s="223" t="str">
        <f>BI338&amp;BJ344</f>
        <v>OP280</v>
      </c>
      <c r="BI344" s="330" t="str">
        <f>BI343</f>
        <v>OP</v>
      </c>
      <c r="BJ344" s="187">
        <v>280</v>
      </c>
      <c r="BK344" s="192">
        <f t="shared" si="379"/>
        <v>1</v>
      </c>
      <c r="BL344" s="187"/>
      <c r="BM344" s="187"/>
      <c r="BN344" s="187"/>
      <c r="BO344" s="187"/>
      <c r="BP344" s="187"/>
      <c r="BQ344" s="187"/>
      <c r="BR344" s="187">
        <f t="shared" si="381"/>
        <v>225</v>
      </c>
      <c r="BS344" s="187"/>
      <c r="BT344" s="198">
        <f t="shared" ref="BT344:BW344" si="386">BT343</f>
        <v>0.2</v>
      </c>
      <c r="BU344" s="198">
        <f t="shared" si="386"/>
        <v>0.5</v>
      </c>
      <c r="BV344" s="199">
        <f t="shared" si="386"/>
        <v>20</v>
      </c>
      <c r="BW344" s="199">
        <f t="shared" si="386"/>
        <v>20</v>
      </c>
      <c r="BX344" s="359">
        <f t="shared" si="371"/>
        <v>0.3</v>
      </c>
      <c r="BY344" s="187"/>
      <c r="BZ344" s="188"/>
      <c r="CA344" s="188"/>
      <c r="CB344" s="188"/>
    </row>
    <row r="345" spans="18:80" ht="15">
      <c r="R345" s="26"/>
      <c r="S345" s="26"/>
      <c r="T345" s="26"/>
      <c r="U345" s="26"/>
      <c r="V345" s="27"/>
      <c r="W345" s="27"/>
      <c r="X345" s="27"/>
      <c r="Y345" s="27"/>
      <c r="Z345" s="28"/>
      <c r="AA345" s="34"/>
      <c r="AB345" s="34"/>
      <c r="AC345" s="35"/>
      <c r="AD345" s="35"/>
      <c r="AE345" s="35"/>
      <c r="AF345" s="35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193"/>
      <c r="BG345" s="193"/>
      <c r="BH345" s="222" t="str">
        <f>BI345&amp;BJ345</f>
        <v>OA160</v>
      </c>
      <c r="BI345" s="202" t="s">
        <v>109</v>
      </c>
      <c r="BJ345" s="193">
        <v>160</v>
      </c>
      <c r="BK345" s="213">
        <v>1</v>
      </c>
      <c r="BL345" s="193">
        <v>2</v>
      </c>
      <c r="BM345" s="193"/>
      <c r="BN345" s="193"/>
      <c r="BO345" s="193"/>
      <c r="BP345" s="193"/>
      <c r="BQ345" s="193"/>
      <c r="BR345" s="193">
        <v>105</v>
      </c>
      <c r="BS345" s="193"/>
      <c r="BT345" s="195">
        <v>0.3</v>
      </c>
      <c r="BU345" s="195">
        <v>1.4</v>
      </c>
      <c r="BV345" s="199">
        <f t="shared" ref="BV345:BW345" si="387">BV344</f>
        <v>20</v>
      </c>
      <c r="BW345" s="199">
        <f t="shared" si="387"/>
        <v>20</v>
      </c>
      <c r="BX345" s="358">
        <v>0.3</v>
      </c>
      <c r="BY345" s="187"/>
      <c r="BZ345" s="188"/>
      <c r="CA345" s="188"/>
      <c r="CB345" s="188"/>
    </row>
    <row r="346" spans="18:80" ht="15">
      <c r="R346" s="26"/>
      <c r="S346" s="26"/>
      <c r="T346" s="26"/>
      <c r="U346" s="26"/>
      <c r="V346" s="27"/>
      <c r="W346" s="27"/>
      <c r="X346" s="27"/>
      <c r="Y346" s="27"/>
      <c r="Z346" s="28"/>
      <c r="AA346" s="34"/>
      <c r="AB346" s="34"/>
      <c r="AC346" s="35"/>
      <c r="AD346" s="35"/>
      <c r="AE346" s="35"/>
      <c r="AF346" s="35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187"/>
      <c r="BG346" s="187"/>
      <c r="BH346" s="223" t="str">
        <f>BI345&amp;BJ346</f>
        <v>OA180</v>
      </c>
      <c r="BI346" s="330" t="str">
        <f>BI345</f>
        <v>OA</v>
      </c>
      <c r="BJ346" s="187">
        <v>180</v>
      </c>
      <c r="BK346" s="192">
        <f>BK345</f>
        <v>1</v>
      </c>
      <c r="BL346" s="192">
        <f>BL345</f>
        <v>2</v>
      </c>
      <c r="BM346" s="193"/>
      <c r="BN346" s="193"/>
      <c r="BO346" s="193"/>
      <c r="BP346" s="193"/>
      <c r="BQ346" s="193"/>
      <c r="BR346" s="187">
        <f>BR345+20</f>
        <v>125</v>
      </c>
      <c r="BS346" s="193"/>
      <c r="BT346" s="198">
        <f>BT345</f>
        <v>0.3</v>
      </c>
      <c r="BU346" s="198">
        <f>BU345</f>
        <v>1.4</v>
      </c>
      <c r="BV346" s="199">
        <f t="shared" ref="BV346:BW346" si="388">BV345</f>
        <v>20</v>
      </c>
      <c r="BW346" s="199">
        <f t="shared" si="388"/>
        <v>20</v>
      </c>
      <c r="BX346" s="359">
        <f t="shared" si="371"/>
        <v>0.3</v>
      </c>
      <c r="BY346" s="187"/>
      <c r="BZ346" s="188"/>
      <c r="CA346" s="188"/>
      <c r="CB346" s="188"/>
    </row>
    <row r="347" spans="18:80" ht="15">
      <c r="R347" s="26"/>
      <c r="S347" s="26"/>
      <c r="T347" s="26"/>
      <c r="U347" s="26"/>
      <c r="V347" s="27"/>
      <c r="W347" s="27"/>
      <c r="X347" s="27"/>
      <c r="Y347" s="27"/>
      <c r="Z347" s="28"/>
      <c r="AA347" s="34"/>
      <c r="AB347" s="34"/>
      <c r="AC347" s="35"/>
      <c r="AD347" s="35"/>
      <c r="AE347" s="35"/>
      <c r="AF347" s="35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29"/>
      <c r="BD347" s="29"/>
      <c r="BE347" s="29"/>
      <c r="BF347" s="187"/>
      <c r="BG347" s="187"/>
      <c r="BH347" s="223" t="str">
        <f>BI345&amp;BJ347</f>
        <v>OA200</v>
      </c>
      <c r="BI347" s="330" t="str">
        <f t="shared" ref="BI347" si="389">BI346</f>
        <v>OA</v>
      </c>
      <c r="BJ347" s="187">
        <v>200</v>
      </c>
      <c r="BK347" s="192">
        <f t="shared" ref="BK347:BK351" si="390">BK346</f>
        <v>1</v>
      </c>
      <c r="BL347" s="192">
        <f t="shared" ref="BL347:BL351" si="391">BL346</f>
        <v>2</v>
      </c>
      <c r="BM347" s="193"/>
      <c r="BN347" s="193"/>
      <c r="BO347" s="193"/>
      <c r="BP347" s="193"/>
      <c r="BQ347" s="193"/>
      <c r="BR347" s="187">
        <f>BR346+20</f>
        <v>145</v>
      </c>
      <c r="BS347" s="193"/>
      <c r="BT347" s="198">
        <f t="shared" ref="BT347:BT348" si="392">BT346</f>
        <v>0.3</v>
      </c>
      <c r="BU347" s="198">
        <f t="shared" ref="BU347:BU348" si="393">BU346</f>
        <v>1.4</v>
      </c>
      <c r="BV347" s="199">
        <f>BV346</f>
        <v>20</v>
      </c>
      <c r="BW347" s="199">
        <f>BW346</f>
        <v>20</v>
      </c>
      <c r="BX347" s="359">
        <f t="shared" si="371"/>
        <v>0.3</v>
      </c>
      <c r="BY347" s="187"/>
      <c r="BZ347" s="188"/>
      <c r="CA347" s="188"/>
      <c r="CB347" s="188"/>
    </row>
    <row r="348" spans="18:80" ht="15">
      <c r="R348" s="26"/>
      <c r="S348" s="26"/>
      <c r="T348" s="26"/>
      <c r="U348" s="26"/>
      <c r="V348" s="27"/>
      <c r="W348" s="27"/>
      <c r="X348" s="27"/>
      <c r="Y348" s="27"/>
      <c r="Z348" s="28"/>
      <c r="AA348" s="34"/>
      <c r="AB348" s="34"/>
      <c r="AC348" s="35"/>
      <c r="AD348" s="35"/>
      <c r="AE348" s="35"/>
      <c r="AF348" s="35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  <c r="BC348" s="29"/>
      <c r="BD348" s="29"/>
      <c r="BE348" s="29"/>
      <c r="BF348" s="187"/>
      <c r="BG348" s="187"/>
      <c r="BH348" s="223" t="str">
        <f>BI345&amp;BJ348</f>
        <v>OA220</v>
      </c>
      <c r="BI348" s="330" t="str">
        <f>BI347</f>
        <v>OA</v>
      </c>
      <c r="BJ348" s="187">
        <v>220</v>
      </c>
      <c r="BK348" s="192">
        <f t="shared" si="390"/>
        <v>1</v>
      </c>
      <c r="BL348" s="192">
        <f t="shared" si="391"/>
        <v>2</v>
      </c>
      <c r="BM348" s="187"/>
      <c r="BN348" s="187"/>
      <c r="BO348" s="187"/>
      <c r="BP348" s="187"/>
      <c r="BQ348" s="187"/>
      <c r="BR348" s="187">
        <f t="shared" ref="BR348:BR351" si="394">BR347+20</f>
        <v>165</v>
      </c>
      <c r="BS348" s="187"/>
      <c r="BT348" s="198">
        <f t="shared" si="392"/>
        <v>0.3</v>
      </c>
      <c r="BU348" s="198">
        <f t="shared" si="393"/>
        <v>1.4</v>
      </c>
      <c r="BV348" s="199">
        <f t="shared" ref="BV348:BW348" si="395">BV347</f>
        <v>20</v>
      </c>
      <c r="BW348" s="199">
        <f t="shared" si="395"/>
        <v>20</v>
      </c>
      <c r="BX348" s="359">
        <f t="shared" si="371"/>
        <v>0.3</v>
      </c>
      <c r="BY348" s="187"/>
      <c r="BZ348" s="188"/>
      <c r="CA348" s="188"/>
      <c r="CB348" s="188"/>
    </row>
    <row r="349" spans="18:80" ht="15">
      <c r="R349" s="26"/>
      <c r="S349" s="26"/>
      <c r="T349" s="26"/>
      <c r="U349" s="26"/>
      <c r="V349" s="27"/>
      <c r="W349" s="27"/>
      <c r="X349" s="27"/>
      <c r="Y349" s="27"/>
      <c r="Z349" s="28"/>
      <c r="AA349" s="34"/>
      <c r="AB349" s="34"/>
      <c r="AC349" s="35"/>
      <c r="AD349" s="35"/>
      <c r="AE349" s="35"/>
      <c r="AF349" s="35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187"/>
      <c r="BG349" s="187"/>
      <c r="BH349" s="223" t="str">
        <f>BI345&amp;BJ349</f>
        <v>OA240</v>
      </c>
      <c r="BI349" s="330" t="str">
        <f>BI348</f>
        <v>OA</v>
      </c>
      <c r="BJ349" s="187">
        <v>240</v>
      </c>
      <c r="BK349" s="192">
        <f t="shared" si="390"/>
        <v>1</v>
      </c>
      <c r="BL349" s="192">
        <f t="shared" si="391"/>
        <v>2</v>
      </c>
      <c r="BM349" s="187"/>
      <c r="BN349" s="187"/>
      <c r="BO349" s="187"/>
      <c r="BP349" s="187"/>
      <c r="BQ349" s="187"/>
      <c r="BR349" s="187">
        <f t="shared" si="394"/>
        <v>185</v>
      </c>
      <c r="BS349" s="187"/>
      <c r="BT349" s="198">
        <f t="shared" ref="BT349:BW349" si="396">BT348</f>
        <v>0.3</v>
      </c>
      <c r="BU349" s="198">
        <f t="shared" si="396"/>
        <v>1.4</v>
      </c>
      <c r="BV349" s="199">
        <f t="shared" si="396"/>
        <v>20</v>
      </c>
      <c r="BW349" s="199">
        <f t="shared" si="396"/>
        <v>20</v>
      </c>
      <c r="BX349" s="359">
        <f t="shared" si="371"/>
        <v>0.3</v>
      </c>
      <c r="BY349" s="187"/>
      <c r="BZ349" s="188"/>
      <c r="CA349" s="188"/>
      <c r="CB349" s="188"/>
    </row>
    <row r="350" spans="18:80" ht="15">
      <c r="R350" s="26"/>
      <c r="S350" s="26"/>
      <c r="T350" s="26"/>
      <c r="U350" s="26"/>
      <c r="V350" s="27"/>
      <c r="W350" s="27"/>
      <c r="X350" s="27"/>
      <c r="Y350" s="27"/>
      <c r="Z350" s="28"/>
      <c r="AA350" s="34"/>
      <c r="AB350" s="34"/>
      <c r="AC350" s="35"/>
      <c r="AD350" s="35"/>
      <c r="AE350" s="35"/>
      <c r="AF350" s="35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/>
      <c r="BF350" s="193"/>
      <c r="BG350" s="193"/>
      <c r="BH350" s="223" t="str">
        <f>BI345&amp;BJ350</f>
        <v>OA260</v>
      </c>
      <c r="BI350" s="330" t="str">
        <f t="shared" ref="BI350" si="397">BI349</f>
        <v>OA</v>
      </c>
      <c r="BJ350" s="187">
        <v>260</v>
      </c>
      <c r="BK350" s="192">
        <f t="shared" si="390"/>
        <v>1</v>
      </c>
      <c r="BL350" s="192">
        <f t="shared" si="391"/>
        <v>2</v>
      </c>
      <c r="BM350" s="187"/>
      <c r="BN350" s="187"/>
      <c r="BO350" s="187"/>
      <c r="BP350" s="187"/>
      <c r="BQ350" s="187"/>
      <c r="BR350" s="187">
        <f t="shared" si="394"/>
        <v>205</v>
      </c>
      <c r="BS350" s="187"/>
      <c r="BT350" s="198">
        <f>BT348</f>
        <v>0.3</v>
      </c>
      <c r="BU350" s="198">
        <f>BU348</f>
        <v>1.4</v>
      </c>
      <c r="BV350" s="199">
        <f t="shared" ref="BV350:BW350" si="398">BV349</f>
        <v>20</v>
      </c>
      <c r="BW350" s="199">
        <f t="shared" si="398"/>
        <v>20</v>
      </c>
      <c r="BX350" s="359">
        <f t="shared" si="371"/>
        <v>0.3</v>
      </c>
      <c r="BY350" s="187"/>
      <c r="BZ350" s="188"/>
      <c r="CA350" s="188"/>
      <c r="CB350" s="188"/>
    </row>
    <row r="351" spans="18:80" ht="15">
      <c r="R351" s="26"/>
      <c r="S351" s="26"/>
      <c r="T351" s="26"/>
      <c r="U351" s="26"/>
      <c r="V351" s="27"/>
      <c r="W351" s="27"/>
      <c r="X351" s="27"/>
      <c r="Y351" s="27"/>
      <c r="Z351" s="28"/>
      <c r="AA351" s="34"/>
      <c r="AB351" s="34"/>
      <c r="AC351" s="35"/>
      <c r="AD351" s="35"/>
      <c r="AE351" s="35"/>
      <c r="AF351" s="35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193"/>
      <c r="BG351" s="193"/>
      <c r="BH351" s="223" t="str">
        <f>BI345&amp;BJ351</f>
        <v>OA280</v>
      </c>
      <c r="BI351" s="330" t="str">
        <f>BI350</f>
        <v>OA</v>
      </c>
      <c r="BJ351" s="187">
        <v>280</v>
      </c>
      <c r="BK351" s="192">
        <f t="shared" si="390"/>
        <v>1</v>
      </c>
      <c r="BL351" s="192">
        <f t="shared" si="391"/>
        <v>2</v>
      </c>
      <c r="BM351" s="187"/>
      <c r="BN351" s="187"/>
      <c r="BO351" s="187"/>
      <c r="BP351" s="187"/>
      <c r="BQ351" s="187"/>
      <c r="BR351" s="187">
        <f t="shared" si="394"/>
        <v>225</v>
      </c>
      <c r="BS351" s="187"/>
      <c r="BT351" s="198">
        <f>BT349</f>
        <v>0.3</v>
      </c>
      <c r="BU351" s="198">
        <f>BU349</f>
        <v>1.4</v>
      </c>
      <c r="BV351" s="199">
        <f t="shared" ref="BV351:BX361" si="399">BV350</f>
        <v>20</v>
      </c>
      <c r="BW351" s="199">
        <f t="shared" si="399"/>
        <v>20</v>
      </c>
      <c r="BX351" s="359">
        <f t="shared" si="399"/>
        <v>0.3</v>
      </c>
      <c r="BY351" s="187"/>
      <c r="BZ351" s="188"/>
      <c r="CA351" s="188"/>
      <c r="CB351" s="188"/>
    </row>
    <row r="352" spans="18:80" ht="15">
      <c r="R352" s="26"/>
      <c r="S352" s="26"/>
      <c r="T352" s="26"/>
      <c r="U352" s="26"/>
      <c r="V352" s="27"/>
      <c r="W352" s="27"/>
      <c r="X352" s="27"/>
      <c r="Y352" s="27"/>
      <c r="Z352" s="28"/>
      <c r="AA352" s="34"/>
      <c r="AB352" s="34"/>
      <c r="AC352" s="35"/>
      <c r="AD352" s="35"/>
      <c r="AE352" s="35"/>
      <c r="AF352" s="35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193"/>
      <c r="BG352" s="193"/>
      <c r="BH352" s="222" t="str">
        <f>BI352&amp;BJ352</f>
        <v>OB160</v>
      </c>
      <c r="BI352" s="202" t="s">
        <v>110</v>
      </c>
      <c r="BJ352" s="193">
        <v>160</v>
      </c>
      <c r="BK352" s="213"/>
      <c r="BL352" s="193">
        <v>2</v>
      </c>
      <c r="BM352" s="193"/>
      <c r="BN352" s="193"/>
      <c r="BO352" s="193"/>
      <c r="BP352" s="193"/>
      <c r="BQ352" s="193"/>
      <c r="BR352" s="193">
        <v>105</v>
      </c>
      <c r="BS352" s="193"/>
      <c r="BT352" s="195">
        <v>0.4</v>
      </c>
      <c r="BU352" s="195">
        <v>1.4</v>
      </c>
      <c r="BV352" s="199">
        <f t="shared" ref="BV352:BW352" si="400">BV351</f>
        <v>20</v>
      </c>
      <c r="BW352" s="199">
        <f t="shared" si="400"/>
        <v>20</v>
      </c>
      <c r="BX352" s="358">
        <v>0.5</v>
      </c>
      <c r="BY352" s="187"/>
      <c r="BZ352" s="188"/>
      <c r="CA352" s="188"/>
      <c r="CB352" s="188"/>
    </row>
    <row r="353" spans="18:80" ht="15">
      <c r="R353" s="26"/>
      <c r="S353" s="26"/>
      <c r="T353" s="26"/>
      <c r="U353" s="26"/>
      <c r="V353" s="27"/>
      <c r="W353" s="27"/>
      <c r="X353" s="27"/>
      <c r="Y353" s="27"/>
      <c r="Z353" s="28"/>
      <c r="AA353" s="34"/>
      <c r="AB353" s="34"/>
      <c r="AC353" s="35"/>
      <c r="AD353" s="35"/>
      <c r="AE353" s="35"/>
      <c r="AF353" s="35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187"/>
      <c r="BG353" s="187"/>
      <c r="BH353" s="223" t="str">
        <f>BI352&amp;BJ353</f>
        <v>OB180</v>
      </c>
      <c r="BI353" s="330" t="str">
        <f>BI352</f>
        <v>OB</v>
      </c>
      <c r="BJ353" s="187">
        <v>180</v>
      </c>
      <c r="BK353" s="213"/>
      <c r="BL353" s="192">
        <f>BL352</f>
        <v>2</v>
      </c>
      <c r="BM353" s="193"/>
      <c r="BN353" s="193"/>
      <c r="BO353" s="193"/>
      <c r="BP353" s="193"/>
      <c r="BQ353" s="193"/>
      <c r="BR353" s="187">
        <f>BR352+20</f>
        <v>125</v>
      </c>
      <c r="BS353" s="193"/>
      <c r="BT353" s="198">
        <f t="shared" ref="BT353:BW353" si="401">BT352</f>
        <v>0.4</v>
      </c>
      <c r="BU353" s="198">
        <f t="shared" si="401"/>
        <v>1.4</v>
      </c>
      <c r="BV353" s="199">
        <f t="shared" si="401"/>
        <v>20</v>
      </c>
      <c r="BW353" s="199">
        <f t="shared" si="401"/>
        <v>20</v>
      </c>
      <c r="BX353" s="359">
        <f t="shared" si="399"/>
        <v>0.5</v>
      </c>
      <c r="BY353" s="187"/>
      <c r="BZ353" s="188"/>
      <c r="CA353" s="188"/>
      <c r="CB353" s="188"/>
    </row>
    <row r="354" spans="18:80" ht="15">
      <c r="R354" s="26"/>
      <c r="S354" s="26"/>
      <c r="T354" s="26"/>
      <c r="U354" s="26"/>
      <c r="V354" s="27"/>
      <c r="W354" s="27"/>
      <c r="X354" s="27"/>
      <c r="Y354" s="27"/>
      <c r="Z354" s="28"/>
      <c r="AA354" s="34"/>
      <c r="AB354" s="34"/>
      <c r="AC354" s="35"/>
      <c r="AD354" s="35"/>
      <c r="AE354" s="35"/>
      <c r="AF354" s="35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  <c r="BC354" s="29"/>
      <c r="BD354" s="29"/>
      <c r="BE354" s="29"/>
      <c r="BF354" s="187"/>
      <c r="BG354" s="187"/>
      <c r="BH354" s="223" t="str">
        <f>BI352&amp;BJ354</f>
        <v>OB200</v>
      </c>
      <c r="BI354" s="330" t="str">
        <f t="shared" ref="BI354" si="402">BI353</f>
        <v>OB</v>
      </c>
      <c r="BJ354" s="187">
        <v>200</v>
      </c>
      <c r="BK354" s="213"/>
      <c r="BL354" s="192">
        <f t="shared" ref="BL354:BL358" si="403">BL353</f>
        <v>2</v>
      </c>
      <c r="BM354" s="193"/>
      <c r="BN354" s="193"/>
      <c r="BO354" s="193"/>
      <c r="BP354" s="193"/>
      <c r="BQ354" s="193"/>
      <c r="BR354" s="187">
        <f>BR353+20</f>
        <v>145</v>
      </c>
      <c r="BS354" s="193"/>
      <c r="BT354" s="198">
        <f t="shared" ref="BT354:BU354" si="404">BT353</f>
        <v>0.4</v>
      </c>
      <c r="BU354" s="198">
        <f t="shared" si="404"/>
        <v>1.4</v>
      </c>
      <c r="BV354" s="199">
        <f t="shared" ref="BV354:BW354" si="405">BV353</f>
        <v>20</v>
      </c>
      <c r="BW354" s="199">
        <f t="shared" si="405"/>
        <v>20</v>
      </c>
      <c r="BX354" s="359">
        <f t="shared" si="399"/>
        <v>0.5</v>
      </c>
      <c r="BY354" s="187"/>
      <c r="BZ354" s="188"/>
      <c r="CA354" s="188"/>
      <c r="CB354" s="188"/>
    </row>
    <row r="355" spans="18:80" ht="15">
      <c r="R355" s="26"/>
      <c r="S355" s="26"/>
      <c r="T355" s="26"/>
      <c r="U355" s="26"/>
      <c r="V355" s="27"/>
      <c r="W355" s="27"/>
      <c r="X355" s="27"/>
      <c r="Y355" s="27"/>
      <c r="Z355" s="28"/>
      <c r="AA355" s="34"/>
      <c r="AB355" s="34"/>
      <c r="AC355" s="35"/>
      <c r="AD355" s="35"/>
      <c r="AE355" s="35"/>
      <c r="AF355" s="35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187"/>
      <c r="BG355" s="187"/>
      <c r="BH355" s="223" t="str">
        <f>BI352&amp;BJ355</f>
        <v>OB220</v>
      </c>
      <c r="BI355" s="330" t="str">
        <f>BI354</f>
        <v>OB</v>
      </c>
      <c r="BJ355" s="187">
        <v>220</v>
      </c>
      <c r="BK355" s="192"/>
      <c r="BL355" s="192">
        <f t="shared" si="403"/>
        <v>2</v>
      </c>
      <c r="BM355" s="187"/>
      <c r="BN355" s="187"/>
      <c r="BO355" s="187"/>
      <c r="BP355" s="187"/>
      <c r="BQ355" s="187"/>
      <c r="BR355" s="187">
        <f t="shared" ref="BR355:BR358" si="406">BR354+20</f>
        <v>165</v>
      </c>
      <c r="BS355" s="187"/>
      <c r="BT355" s="198">
        <f t="shared" ref="BT355:BU355" si="407">BT354</f>
        <v>0.4</v>
      </c>
      <c r="BU355" s="198">
        <f t="shared" si="407"/>
        <v>1.4</v>
      </c>
      <c r="BV355" s="199">
        <f t="shared" ref="BV355:BW355" si="408">BV354</f>
        <v>20</v>
      </c>
      <c r="BW355" s="199">
        <f t="shared" si="408"/>
        <v>20</v>
      </c>
      <c r="BX355" s="359">
        <f t="shared" si="399"/>
        <v>0.5</v>
      </c>
      <c r="BY355" s="187"/>
      <c r="BZ355" s="188"/>
      <c r="CA355" s="188"/>
      <c r="CB355" s="188"/>
    </row>
    <row r="356" spans="18:80" ht="15">
      <c r="R356" s="26"/>
      <c r="S356" s="26"/>
      <c r="T356" s="26"/>
      <c r="U356" s="26"/>
      <c r="V356" s="27"/>
      <c r="W356" s="27"/>
      <c r="X356" s="27"/>
      <c r="Y356" s="27"/>
      <c r="Z356" s="28"/>
      <c r="AA356" s="34"/>
      <c r="AB356" s="34"/>
      <c r="AC356" s="35"/>
      <c r="AD356" s="35"/>
      <c r="AE356" s="35"/>
      <c r="AF356" s="35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  <c r="BC356" s="29"/>
      <c r="BD356" s="29"/>
      <c r="BE356" s="29"/>
      <c r="BF356" s="187"/>
      <c r="BG356" s="187"/>
      <c r="BH356" s="223" t="str">
        <f>BI352&amp;BJ356</f>
        <v>OB240</v>
      </c>
      <c r="BI356" s="330" t="str">
        <f>BI355</f>
        <v>OB</v>
      </c>
      <c r="BJ356" s="187">
        <v>240</v>
      </c>
      <c r="BK356" s="192"/>
      <c r="BL356" s="192">
        <f t="shared" si="403"/>
        <v>2</v>
      </c>
      <c r="BM356" s="187"/>
      <c r="BN356" s="187"/>
      <c r="BO356" s="187"/>
      <c r="BP356" s="187"/>
      <c r="BQ356" s="187"/>
      <c r="BR356" s="187">
        <f t="shared" si="406"/>
        <v>185</v>
      </c>
      <c r="BS356" s="187"/>
      <c r="BT356" s="198">
        <f t="shared" ref="BT356:BU356" si="409">BT355</f>
        <v>0.4</v>
      </c>
      <c r="BU356" s="198">
        <f t="shared" si="409"/>
        <v>1.4</v>
      </c>
      <c r="BV356" s="199">
        <f t="shared" ref="BV356:BW356" si="410">BV355</f>
        <v>20</v>
      </c>
      <c r="BW356" s="199">
        <f t="shared" si="410"/>
        <v>20</v>
      </c>
      <c r="BX356" s="359">
        <f t="shared" si="399"/>
        <v>0.5</v>
      </c>
      <c r="BY356" s="187"/>
      <c r="BZ356" s="188"/>
      <c r="CA356" s="188"/>
      <c r="CB356" s="188"/>
    </row>
    <row r="357" spans="18:80" ht="15">
      <c r="R357" s="26"/>
      <c r="S357" s="26"/>
      <c r="T357" s="26"/>
      <c r="U357" s="26"/>
      <c r="V357" s="27"/>
      <c r="W357" s="27"/>
      <c r="X357" s="27"/>
      <c r="Y357" s="27"/>
      <c r="Z357" s="28"/>
      <c r="AA357" s="34"/>
      <c r="AB357" s="34"/>
      <c r="AC357" s="35"/>
      <c r="AD357" s="35"/>
      <c r="AE357" s="35"/>
      <c r="AF357" s="35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  <c r="BC357" s="29"/>
      <c r="BD357" s="29"/>
      <c r="BE357" s="29"/>
      <c r="BF357" s="193"/>
      <c r="BG357" s="193"/>
      <c r="BH357" s="223" t="str">
        <f>BI352&amp;BJ357</f>
        <v>OB260</v>
      </c>
      <c r="BI357" s="330" t="str">
        <f t="shared" ref="BI357" si="411">BI356</f>
        <v>OB</v>
      </c>
      <c r="BJ357" s="187">
        <v>260</v>
      </c>
      <c r="BK357" s="192"/>
      <c r="BL357" s="192">
        <f t="shared" si="403"/>
        <v>2</v>
      </c>
      <c r="BM357" s="187"/>
      <c r="BN357" s="187"/>
      <c r="BO357" s="187"/>
      <c r="BP357" s="187"/>
      <c r="BQ357" s="187"/>
      <c r="BR357" s="187">
        <f t="shared" si="406"/>
        <v>205</v>
      </c>
      <c r="BS357" s="187"/>
      <c r="BT357" s="198">
        <f t="shared" ref="BT357:BW357" si="412">BT356</f>
        <v>0.4</v>
      </c>
      <c r="BU357" s="198">
        <f t="shared" si="412"/>
        <v>1.4</v>
      </c>
      <c r="BV357" s="199">
        <f t="shared" si="412"/>
        <v>20</v>
      </c>
      <c r="BW357" s="199">
        <f t="shared" si="412"/>
        <v>20</v>
      </c>
      <c r="BX357" s="359">
        <f t="shared" si="399"/>
        <v>0.5</v>
      </c>
      <c r="BY357" s="187"/>
      <c r="BZ357" s="188"/>
      <c r="CA357" s="188"/>
      <c r="CB357" s="188"/>
    </row>
    <row r="358" spans="18:80" ht="15">
      <c r="R358" s="26"/>
      <c r="S358" s="26"/>
      <c r="T358" s="26"/>
      <c r="U358" s="26"/>
      <c r="V358" s="27"/>
      <c r="W358" s="27"/>
      <c r="X358" s="27"/>
      <c r="Y358" s="27"/>
      <c r="Z358" s="28"/>
      <c r="AA358" s="34"/>
      <c r="AB358" s="34"/>
      <c r="AC358" s="35"/>
      <c r="AD358" s="35"/>
      <c r="AE358" s="35"/>
      <c r="AF358" s="35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/>
      <c r="BF358" s="193"/>
      <c r="BG358" s="193"/>
      <c r="BH358" s="223" t="str">
        <f>BI352&amp;BJ358</f>
        <v>OB280</v>
      </c>
      <c r="BI358" s="330" t="str">
        <f>BI357</f>
        <v>OB</v>
      </c>
      <c r="BJ358" s="187">
        <v>280</v>
      </c>
      <c r="BK358" s="192"/>
      <c r="BL358" s="192">
        <f t="shared" si="403"/>
        <v>2</v>
      </c>
      <c r="BM358" s="187"/>
      <c r="BN358" s="187"/>
      <c r="BO358" s="187"/>
      <c r="BP358" s="187"/>
      <c r="BQ358" s="187"/>
      <c r="BR358" s="187">
        <f t="shared" si="406"/>
        <v>225</v>
      </c>
      <c r="BS358" s="187"/>
      <c r="BT358" s="198">
        <f>BT356</f>
        <v>0.4</v>
      </c>
      <c r="BU358" s="198">
        <f>BU356</f>
        <v>1.4</v>
      </c>
      <c r="BV358" s="199">
        <f t="shared" ref="BV358:BW358" si="413">BV357</f>
        <v>20</v>
      </c>
      <c r="BW358" s="199">
        <f t="shared" si="413"/>
        <v>20</v>
      </c>
      <c r="BX358" s="359">
        <f t="shared" si="399"/>
        <v>0.5</v>
      </c>
      <c r="BY358" s="187"/>
      <c r="BZ358" s="188"/>
      <c r="CA358" s="188"/>
      <c r="CB358" s="188"/>
    </row>
    <row r="359" spans="18:80" ht="15">
      <c r="R359" s="26"/>
      <c r="S359" s="26"/>
      <c r="T359" s="26"/>
      <c r="U359" s="26"/>
      <c r="V359" s="27"/>
      <c r="W359" s="27"/>
      <c r="X359" s="27"/>
      <c r="Y359" s="27"/>
      <c r="Z359" s="28"/>
      <c r="AA359" s="34"/>
      <c r="AB359" s="34"/>
      <c r="AC359" s="35"/>
      <c r="AD359" s="35"/>
      <c r="AE359" s="35"/>
      <c r="AF359" s="35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193"/>
      <c r="BG359" s="193"/>
      <c r="BH359" s="222" t="str">
        <f>BI359&amp;BJ359</f>
        <v>OC160</v>
      </c>
      <c r="BI359" s="202" t="s">
        <v>111</v>
      </c>
      <c r="BJ359" s="193">
        <v>160</v>
      </c>
      <c r="BK359" s="213">
        <v>1</v>
      </c>
      <c r="BL359" s="193">
        <v>2</v>
      </c>
      <c r="BM359" s="213">
        <v>3</v>
      </c>
      <c r="BN359" s="193"/>
      <c r="BO359" s="193"/>
      <c r="BP359" s="193"/>
      <c r="BQ359" s="193"/>
      <c r="BR359" s="193">
        <v>109</v>
      </c>
      <c r="BS359" s="193"/>
      <c r="BT359" s="195">
        <v>0.6</v>
      </c>
      <c r="BU359" s="195">
        <v>1.4</v>
      </c>
      <c r="BV359" s="199">
        <f t="shared" ref="BV359:BW359" si="414">BV358</f>
        <v>20</v>
      </c>
      <c r="BW359" s="199">
        <f t="shared" si="414"/>
        <v>20</v>
      </c>
      <c r="BX359" s="358">
        <v>0.6</v>
      </c>
      <c r="BY359" s="187"/>
      <c r="BZ359" s="188"/>
      <c r="CA359" s="188"/>
      <c r="CB359" s="188"/>
    </row>
    <row r="360" spans="18:80" ht="15">
      <c r="R360" s="26"/>
      <c r="S360" s="26"/>
      <c r="T360" s="26"/>
      <c r="U360" s="26"/>
      <c r="V360" s="27"/>
      <c r="W360" s="27"/>
      <c r="X360" s="27"/>
      <c r="Y360" s="27"/>
      <c r="Z360" s="28"/>
      <c r="AA360" s="34"/>
      <c r="AB360" s="34"/>
      <c r="AC360" s="35"/>
      <c r="AD360" s="35"/>
      <c r="AE360" s="35"/>
      <c r="AF360" s="35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187"/>
      <c r="BG360" s="187"/>
      <c r="BH360" s="223" t="str">
        <f>BI359&amp;BJ360</f>
        <v>OC180</v>
      </c>
      <c r="BI360" s="330" t="str">
        <f>BI359</f>
        <v>OC</v>
      </c>
      <c r="BJ360" s="187">
        <v>180</v>
      </c>
      <c r="BK360" s="192">
        <f>BK359</f>
        <v>1</v>
      </c>
      <c r="BL360" s="192">
        <f>BL359</f>
        <v>2</v>
      </c>
      <c r="BM360" s="192">
        <f>BM359</f>
        <v>3</v>
      </c>
      <c r="BN360" s="193"/>
      <c r="BO360" s="193"/>
      <c r="BP360" s="193"/>
      <c r="BQ360" s="193"/>
      <c r="BR360" s="187">
        <f>BR359+20</f>
        <v>129</v>
      </c>
      <c r="BS360" s="193"/>
      <c r="BT360" s="198">
        <f>BT359</f>
        <v>0.6</v>
      </c>
      <c r="BU360" s="198">
        <f>BU359</f>
        <v>1.4</v>
      </c>
      <c r="BV360" s="199">
        <f t="shared" ref="BV360:BW360" si="415">BV359</f>
        <v>20</v>
      </c>
      <c r="BW360" s="199">
        <f t="shared" si="415"/>
        <v>20</v>
      </c>
      <c r="BX360" s="359">
        <f t="shared" si="399"/>
        <v>0.6</v>
      </c>
      <c r="BY360" s="187"/>
      <c r="BZ360" s="188"/>
      <c r="CA360" s="188"/>
      <c r="CB360" s="188"/>
    </row>
    <row r="361" spans="18:80" ht="15">
      <c r="R361" s="26"/>
      <c r="S361" s="26"/>
      <c r="T361" s="26"/>
      <c r="U361" s="26"/>
      <c r="V361" s="27"/>
      <c r="W361" s="27"/>
      <c r="X361" s="27"/>
      <c r="Y361" s="27"/>
      <c r="Z361" s="28"/>
      <c r="AA361" s="34"/>
      <c r="AB361" s="34"/>
      <c r="AC361" s="35"/>
      <c r="AD361" s="35"/>
      <c r="AE361" s="35"/>
      <c r="AF361" s="35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187"/>
      <c r="BG361" s="187"/>
      <c r="BH361" s="223" t="str">
        <f>BI359&amp;BJ361</f>
        <v>OC200</v>
      </c>
      <c r="BI361" s="330" t="str">
        <f t="shared" ref="BI361" si="416">BI360</f>
        <v>OC</v>
      </c>
      <c r="BJ361" s="187">
        <v>200</v>
      </c>
      <c r="BK361" s="192">
        <f t="shared" ref="BK361:BK365" si="417">BK360</f>
        <v>1</v>
      </c>
      <c r="BL361" s="192">
        <f t="shared" ref="BL361:BL365" si="418">BL360</f>
        <v>2</v>
      </c>
      <c r="BM361" s="192">
        <f t="shared" ref="BM361:BM365" si="419">BM360</f>
        <v>3</v>
      </c>
      <c r="BN361" s="193"/>
      <c r="BO361" s="193"/>
      <c r="BP361" s="193"/>
      <c r="BQ361" s="193"/>
      <c r="BR361" s="187">
        <f>BR360+20</f>
        <v>149</v>
      </c>
      <c r="BS361" s="193"/>
      <c r="BT361" s="198">
        <f>BT360</f>
        <v>0.6</v>
      </c>
      <c r="BU361" s="198">
        <f>BU360</f>
        <v>1.4</v>
      </c>
      <c r="BV361" s="199">
        <f t="shared" ref="BV361:BW361" si="420">BV360</f>
        <v>20</v>
      </c>
      <c r="BW361" s="199">
        <f t="shared" si="420"/>
        <v>20</v>
      </c>
      <c r="BX361" s="359">
        <f t="shared" si="399"/>
        <v>0.6</v>
      </c>
      <c r="BY361" s="187"/>
      <c r="BZ361" s="188"/>
      <c r="CA361" s="188"/>
      <c r="CB361" s="188"/>
    </row>
    <row r="362" spans="18:80" ht="15">
      <c r="R362" s="26"/>
      <c r="S362" s="26"/>
      <c r="T362" s="26"/>
      <c r="U362" s="26"/>
      <c r="V362" s="27"/>
      <c r="W362" s="27"/>
      <c r="X362" s="27"/>
      <c r="Y362" s="27"/>
      <c r="Z362" s="28"/>
      <c r="AA362" s="34"/>
      <c r="AB362" s="34"/>
      <c r="AC362" s="35"/>
      <c r="AD362" s="35"/>
      <c r="AE362" s="35"/>
      <c r="AF362" s="35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  <c r="BC362" s="29"/>
      <c r="BD362" s="29"/>
      <c r="BE362" s="29"/>
      <c r="BF362" s="187"/>
      <c r="BG362" s="187"/>
      <c r="BH362" s="223" t="str">
        <f>BI359&amp;BJ362</f>
        <v>OC220</v>
      </c>
      <c r="BI362" s="330" t="str">
        <f>BI361</f>
        <v>OC</v>
      </c>
      <c r="BJ362" s="187">
        <v>220</v>
      </c>
      <c r="BK362" s="192">
        <f t="shared" si="417"/>
        <v>1</v>
      </c>
      <c r="BL362" s="192">
        <f t="shared" si="418"/>
        <v>2</v>
      </c>
      <c r="BM362" s="192">
        <f t="shared" si="419"/>
        <v>3</v>
      </c>
      <c r="BN362" s="187"/>
      <c r="BO362" s="187"/>
      <c r="BP362" s="187"/>
      <c r="BQ362" s="187"/>
      <c r="BR362" s="187">
        <f t="shared" ref="BR362:BR365" si="421">BR361+20</f>
        <v>169</v>
      </c>
      <c r="BS362" s="187"/>
      <c r="BT362" s="198">
        <f>BT360</f>
        <v>0.6</v>
      </c>
      <c r="BU362" s="198">
        <f>BU360</f>
        <v>1.4</v>
      </c>
      <c r="BV362" s="199">
        <f t="shared" ref="BV362:BX362" si="422">BV361</f>
        <v>20</v>
      </c>
      <c r="BW362" s="199">
        <f t="shared" si="422"/>
        <v>20</v>
      </c>
      <c r="BX362" s="359">
        <f t="shared" si="422"/>
        <v>0.6</v>
      </c>
      <c r="BY362" s="187"/>
      <c r="BZ362" s="188"/>
      <c r="CA362" s="188"/>
      <c r="CB362" s="188"/>
    </row>
    <row r="363" spans="18:80" ht="15">
      <c r="R363" s="26"/>
      <c r="S363" s="26"/>
      <c r="T363" s="26"/>
      <c r="U363" s="26"/>
      <c r="V363" s="27"/>
      <c r="W363" s="27"/>
      <c r="X363" s="27"/>
      <c r="Y363" s="27"/>
      <c r="Z363" s="28"/>
      <c r="AA363" s="34"/>
      <c r="AB363" s="34"/>
      <c r="AC363" s="35"/>
      <c r="AD363" s="35"/>
      <c r="AE363" s="35"/>
      <c r="AF363" s="35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29"/>
      <c r="BD363" s="29"/>
      <c r="BE363" s="29"/>
      <c r="BF363" s="187"/>
      <c r="BG363" s="187"/>
      <c r="BH363" s="223" t="str">
        <f>BI359&amp;BJ363</f>
        <v>OC240</v>
      </c>
      <c r="BI363" s="330" t="str">
        <f>BI362</f>
        <v>OC</v>
      </c>
      <c r="BJ363" s="187">
        <v>240</v>
      </c>
      <c r="BK363" s="192">
        <f t="shared" si="417"/>
        <v>1</v>
      </c>
      <c r="BL363" s="192">
        <f t="shared" si="418"/>
        <v>2</v>
      </c>
      <c r="BM363" s="192">
        <f t="shared" si="419"/>
        <v>3</v>
      </c>
      <c r="BN363" s="187"/>
      <c r="BO363" s="187"/>
      <c r="BP363" s="187"/>
      <c r="BQ363" s="187"/>
      <c r="BR363" s="187">
        <f t="shared" si="421"/>
        <v>189</v>
      </c>
      <c r="BS363" s="187"/>
      <c r="BT363" s="198">
        <f t="shared" ref="BT363:BX363" si="423">BT362</f>
        <v>0.6</v>
      </c>
      <c r="BU363" s="198">
        <f t="shared" si="423"/>
        <v>1.4</v>
      </c>
      <c r="BV363" s="199">
        <f t="shared" si="423"/>
        <v>20</v>
      </c>
      <c r="BW363" s="199">
        <f t="shared" si="423"/>
        <v>20</v>
      </c>
      <c r="BX363" s="359">
        <f t="shared" si="423"/>
        <v>0.6</v>
      </c>
      <c r="BY363" s="187"/>
      <c r="BZ363" s="188"/>
      <c r="CA363" s="188"/>
      <c r="CB363" s="188"/>
    </row>
    <row r="364" spans="18:80" ht="15">
      <c r="R364" s="26"/>
      <c r="S364" s="26"/>
      <c r="T364" s="26"/>
      <c r="U364" s="26"/>
      <c r="V364" s="27"/>
      <c r="W364" s="27"/>
      <c r="X364" s="27"/>
      <c r="Y364" s="27"/>
      <c r="Z364" s="28"/>
      <c r="AA364" s="34"/>
      <c r="AB364" s="34"/>
      <c r="AC364" s="35"/>
      <c r="AD364" s="35"/>
      <c r="AE364" s="35"/>
      <c r="AF364" s="35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193"/>
      <c r="BG364" s="193"/>
      <c r="BH364" s="223" t="str">
        <f>BI359&amp;BJ364</f>
        <v>OC260</v>
      </c>
      <c r="BI364" s="330" t="str">
        <f t="shared" ref="BI364" si="424">BI363</f>
        <v>OC</v>
      </c>
      <c r="BJ364" s="187">
        <v>260</v>
      </c>
      <c r="BK364" s="192">
        <f t="shared" si="417"/>
        <v>1</v>
      </c>
      <c r="BL364" s="192">
        <f t="shared" si="418"/>
        <v>2</v>
      </c>
      <c r="BM364" s="192">
        <f t="shared" si="419"/>
        <v>3</v>
      </c>
      <c r="BN364" s="187"/>
      <c r="BO364" s="187"/>
      <c r="BP364" s="187"/>
      <c r="BQ364" s="187"/>
      <c r="BR364" s="187">
        <f t="shared" si="421"/>
        <v>209</v>
      </c>
      <c r="BS364" s="187"/>
      <c r="BT364" s="198">
        <f t="shared" ref="BT364:BX364" si="425">BT363</f>
        <v>0.6</v>
      </c>
      <c r="BU364" s="198">
        <f t="shared" si="425"/>
        <v>1.4</v>
      </c>
      <c r="BV364" s="199">
        <f t="shared" si="425"/>
        <v>20</v>
      </c>
      <c r="BW364" s="199">
        <f t="shared" si="425"/>
        <v>20</v>
      </c>
      <c r="BX364" s="359">
        <f t="shared" si="425"/>
        <v>0.6</v>
      </c>
      <c r="BY364" s="187"/>
      <c r="BZ364" s="188"/>
      <c r="CA364" s="188"/>
      <c r="CB364" s="188"/>
    </row>
    <row r="365" spans="18:80" ht="15">
      <c r="R365" s="26"/>
      <c r="S365" s="26"/>
      <c r="T365" s="26"/>
      <c r="U365" s="26"/>
      <c r="V365" s="27"/>
      <c r="W365" s="27"/>
      <c r="X365" s="27"/>
      <c r="Y365" s="27"/>
      <c r="Z365" s="28"/>
      <c r="AA365" s="34"/>
      <c r="AB365" s="34"/>
      <c r="AC365" s="35"/>
      <c r="AD365" s="35"/>
      <c r="AE365" s="35"/>
      <c r="AF365" s="35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  <c r="BC365" s="29"/>
      <c r="BD365" s="29"/>
      <c r="BE365" s="29"/>
      <c r="BF365" s="193"/>
      <c r="BG365" s="193"/>
      <c r="BH365" s="223" t="str">
        <f>BI359&amp;BJ365</f>
        <v>OC280</v>
      </c>
      <c r="BI365" s="330" t="str">
        <f>BI364</f>
        <v>OC</v>
      </c>
      <c r="BJ365" s="187">
        <v>280</v>
      </c>
      <c r="BK365" s="192">
        <f t="shared" si="417"/>
        <v>1</v>
      </c>
      <c r="BL365" s="192">
        <f t="shared" si="418"/>
        <v>2</v>
      </c>
      <c r="BM365" s="192">
        <f t="shared" si="419"/>
        <v>3</v>
      </c>
      <c r="BN365" s="187"/>
      <c r="BO365" s="187"/>
      <c r="BP365" s="187"/>
      <c r="BQ365" s="187"/>
      <c r="BR365" s="187">
        <f t="shared" si="421"/>
        <v>229</v>
      </c>
      <c r="BS365" s="187"/>
      <c r="BT365" s="198">
        <f>BT363</f>
        <v>0.6</v>
      </c>
      <c r="BU365" s="198">
        <f>BU363</f>
        <v>1.4</v>
      </c>
      <c r="BV365" s="199">
        <f t="shared" ref="BV365:BX365" si="426">BV364</f>
        <v>20</v>
      </c>
      <c r="BW365" s="199">
        <f t="shared" si="426"/>
        <v>20</v>
      </c>
      <c r="BX365" s="359">
        <f t="shared" si="426"/>
        <v>0.6</v>
      </c>
      <c r="BY365" s="187"/>
      <c r="BZ365" s="188"/>
      <c r="CA365" s="188"/>
      <c r="CB365" s="188"/>
    </row>
    <row r="366" spans="18:80" ht="15">
      <c r="R366" s="26"/>
      <c r="S366" s="26"/>
      <c r="T366" s="26"/>
      <c r="U366" s="26"/>
      <c r="V366" s="27"/>
      <c r="W366" s="27"/>
      <c r="X366" s="27"/>
      <c r="Y366" s="27"/>
      <c r="Z366" s="28"/>
      <c r="AA366" s="34"/>
      <c r="AB366" s="34"/>
      <c r="AC366" s="35"/>
      <c r="AD366" s="35"/>
      <c r="AE366" s="35"/>
      <c r="AF366" s="35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  <c r="BC366" s="29"/>
      <c r="BD366" s="29"/>
      <c r="BE366" s="29"/>
      <c r="BF366" s="193"/>
      <c r="BG366" s="193"/>
      <c r="BH366" s="222" t="str">
        <f>BI366&amp;BJ366</f>
        <v>OD160</v>
      </c>
      <c r="BI366" s="202" t="s">
        <v>112</v>
      </c>
      <c r="BJ366" s="193">
        <v>160</v>
      </c>
      <c r="BK366" s="213"/>
      <c r="BL366" s="193">
        <v>2</v>
      </c>
      <c r="BM366" s="213"/>
      <c r="BN366" s="213">
        <v>4</v>
      </c>
      <c r="BO366" s="193"/>
      <c r="BP366" s="193"/>
      <c r="BQ366" s="193"/>
      <c r="BR366" s="193">
        <v>109</v>
      </c>
      <c r="BS366" s="193"/>
      <c r="BT366" s="195">
        <v>0.7</v>
      </c>
      <c r="BU366" s="195">
        <v>1.4</v>
      </c>
      <c r="BV366" s="199">
        <f t="shared" ref="BV366:BW366" si="427">BV365</f>
        <v>20</v>
      </c>
      <c r="BW366" s="199">
        <f t="shared" si="427"/>
        <v>20</v>
      </c>
      <c r="BX366" s="358">
        <v>0.7</v>
      </c>
      <c r="BY366" s="187"/>
      <c r="BZ366" s="188"/>
      <c r="CA366" s="188"/>
      <c r="CB366" s="188"/>
    </row>
    <row r="367" spans="18:80" ht="15">
      <c r="R367" s="26"/>
      <c r="S367" s="26"/>
      <c r="T367" s="26"/>
      <c r="U367" s="26"/>
      <c r="V367" s="27"/>
      <c r="W367" s="27"/>
      <c r="X367" s="27"/>
      <c r="Y367" s="27"/>
      <c r="Z367" s="28"/>
      <c r="AA367" s="34"/>
      <c r="AB367" s="34"/>
      <c r="AC367" s="35"/>
      <c r="AD367" s="35"/>
      <c r="AE367" s="35"/>
      <c r="AF367" s="35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  <c r="BC367" s="29"/>
      <c r="BD367" s="29"/>
      <c r="BE367" s="29"/>
      <c r="BF367" s="187"/>
      <c r="BG367" s="187"/>
      <c r="BH367" s="223" t="str">
        <f>BI366&amp;BJ367</f>
        <v>OD180</v>
      </c>
      <c r="BI367" s="330" t="str">
        <f>BI366</f>
        <v>OD</v>
      </c>
      <c r="BJ367" s="187">
        <v>180</v>
      </c>
      <c r="BK367" s="192"/>
      <c r="BL367" s="192">
        <f>BL366</f>
        <v>2</v>
      </c>
      <c r="BM367" s="192"/>
      <c r="BN367" s="192">
        <f>BN366</f>
        <v>4</v>
      </c>
      <c r="BO367" s="193"/>
      <c r="BP367" s="193"/>
      <c r="BQ367" s="193"/>
      <c r="BR367" s="187">
        <f>BR366+20</f>
        <v>129</v>
      </c>
      <c r="BS367" s="193"/>
      <c r="BT367" s="198">
        <f>BT366</f>
        <v>0.7</v>
      </c>
      <c r="BU367" s="198">
        <f>BU366</f>
        <v>1.4</v>
      </c>
      <c r="BV367" s="199">
        <f t="shared" ref="BV367:BX367" si="428">BV366</f>
        <v>20</v>
      </c>
      <c r="BW367" s="199">
        <f t="shared" si="428"/>
        <v>20</v>
      </c>
      <c r="BX367" s="359">
        <f t="shared" si="428"/>
        <v>0.7</v>
      </c>
      <c r="BY367" s="187"/>
      <c r="BZ367" s="188"/>
      <c r="CA367" s="188"/>
      <c r="CB367" s="188"/>
    </row>
    <row r="368" spans="18:80">
      <c r="BF368" s="187"/>
      <c r="BG368" s="187"/>
      <c r="BH368" s="223" t="str">
        <f>BI366&amp;BJ368</f>
        <v>OD200</v>
      </c>
      <c r="BI368" s="330" t="str">
        <f t="shared" ref="BI368" si="429">BI367</f>
        <v>OD</v>
      </c>
      <c r="BJ368" s="187">
        <v>200</v>
      </c>
      <c r="BK368" s="192"/>
      <c r="BL368" s="192">
        <f t="shared" ref="BL368:BL372" si="430">BL367</f>
        <v>2</v>
      </c>
      <c r="BM368" s="192"/>
      <c r="BN368" s="192">
        <f t="shared" ref="BN368:BN372" si="431">BN367</f>
        <v>4</v>
      </c>
      <c r="BO368" s="193"/>
      <c r="BP368" s="193"/>
      <c r="BQ368" s="193"/>
      <c r="BR368" s="187">
        <f>BR367+20</f>
        <v>149</v>
      </c>
      <c r="BS368" s="193"/>
      <c r="BT368" s="198">
        <f>BT367</f>
        <v>0.7</v>
      </c>
      <c r="BU368" s="198">
        <f>BU367</f>
        <v>1.4</v>
      </c>
      <c r="BV368" s="199">
        <f t="shared" ref="BV368:BX368" si="432">BV367</f>
        <v>20</v>
      </c>
      <c r="BW368" s="199">
        <f t="shared" si="432"/>
        <v>20</v>
      </c>
      <c r="BX368" s="359">
        <f t="shared" si="432"/>
        <v>0.7</v>
      </c>
      <c r="BY368" s="187"/>
      <c r="BZ368" s="188"/>
      <c r="CA368" s="188"/>
      <c r="CB368" s="188"/>
    </row>
    <row r="369" spans="58:80">
      <c r="BF369" s="187"/>
      <c r="BG369" s="187"/>
      <c r="BH369" s="223" t="str">
        <f>BI366&amp;BJ369</f>
        <v>OD220</v>
      </c>
      <c r="BI369" s="330" t="str">
        <f>BI368</f>
        <v>OD</v>
      </c>
      <c r="BJ369" s="187">
        <v>220</v>
      </c>
      <c r="BK369" s="192"/>
      <c r="BL369" s="192">
        <f t="shared" si="430"/>
        <v>2</v>
      </c>
      <c r="BM369" s="192"/>
      <c r="BN369" s="192">
        <f t="shared" si="431"/>
        <v>4</v>
      </c>
      <c r="BO369" s="187"/>
      <c r="BP369" s="187"/>
      <c r="BQ369" s="187"/>
      <c r="BR369" s="187">
        <f t="shared" ref="BR369:BR372" si="433">BR368+20</f>
        <v>169</v>
      </c>
      <c r="BS369" s="187"/>
      <c r="BT369" s="198">
        <f>BT367</f>
        <v>0.7</v>
      </c>
      <c r="BU369" s="198">
        <f>BU367</f>
        <v>1.4</v>
      </c>
      <c r="BV369" s="199">
        <f t="shared" ref="BV369:BX369" si="434">BV368</f>
        <v>20</v>
      </c>
      <c r="BW369" s="199">
        <f t="shared" si="434"/>
        <v>20</v>
      </c>
      <c r="BX369" s="359">
        <f t="shared" si="434"/>
        <v>0.7</v>
      </c>
      <c r="BY369" s="187"/>
      <c r="BZ369" s="188"/>
      <c r="CA369" s="188"/>
      <c r="CB369" s="188"/>
    </row>
    <row r="370" spans="58:80">
      <c r="BF370" s="187"/>
      <c r="BG370" s="187"/>
      <c r="BH370" s="223" t="str">
        <f>BI366&amp;BJ370</f>
        <v>OD240</v>
      </c>
      <c r="BI370" s="330" t="str">
        <f>BI369</f>
        <v>OD</v>
      </c>
      <c r="BJ370" s="187">
        <v>240</v>
      </c>
      <c r="BK370" s="192"/>
      <c r="BL370" s="192">
        <f t="shared" si="430"/>
        <v>2</v>
      </c>
      <c r="BM370" s="192"/>
      <c r="BN370" s="192">
        <f t="shared" si="431"/>
        <v>4</v>
      </c>
      <c r="BO370" s="187"/>
      <c r="BP370" s="187"/>
      <c r="BQ370" s="187"/>
      <c r="BR370" s="187">
        <f t="shared" si="433"/>
        <v>189</v>
      </c>
      <c r="BS370" s="187"/>
      <c r="BT370" s="198">
        <f t="shared" ref="BT370:BT371" si="435">BT369</f>
        <v>0.7</v>
      </c>
      <c r="BU370" s="198">
        <f>BU369</f>
        <v>1.4</v>
      </c>
      <c r="BV370" s="199">
        <f t="shared" ref="BV370:BX370" si="436">BV369</f>
        <v>20</v>
      </c>
      <c r="BW370" s="199">
        <f t="shared" si="436"/>
        <v>20</v>
      </c>
      <c r="BX370" s="359">
        <f t="shared" si="436"/>
        <v>0.7</v>
      </c>
      <c r="BY370" s="187"/>
      <c r="BZ370" s="188"/>
      <c r="CA370" s="188"/>
      <c r="CB370" s="188"/>
    </row>
    <row r="371" spans="58:80">
      <c r="BF371" s="193"/>
      <c r="BG371" s="193"/>
      <c r="BH371" s="223" t="str">
        <f>BI366&amp;BJ371</f>
        <v>OD260</v>
      </c>
      <c r="BI371" s="330" t="str">
        <f t="shared" ref="BI371" si="437">BI370</f>
        <v>OD</v>
      </c>
      <c r="BJ371" s="187">
        <v>260</v>
      </c>
      <c r="BK371" s="192"/>
      <c r="BL371" s="192">
        <f t="shared" si="430"/>
        <v>2</v>
      </c>
      <c r="BM371" s="192"/>
      <c r="BN371" s="192">
        <f t="shared" si="431"/>
        <v>4</v>
      </c>
      <c r="BO371" s="187"/>
      <c r="BP371" s="187"/>
      <c r="BQ371" s="187"/>
      <c r="BR371" s="187">
        <f t="shared" si="433"/>
        <v>209</v>
      </c>
      <c r="BS371" s="187"/>
      <c r="BT371" s="198">
        <f t="shared" si="435"/>
        <v>0.7</v>
      </c>
      <c r="BU371" s="198">
        <f>BU370</f>
        <v>1.4</v>
      </c>
      <c r="BV371" s="199">
        <f t="shared" ref="BV371:BX371" si="438">BV370</f>
        <v>20</v>
      </c>
      <c r="BW371" s="199">
        <f t="shared" si="438"/>
        <v>20</v>
      </c>
      <c r="BX371" s="359">
        <f t="shared" si="438"/>
        <v>0.7</v>
      </c>
      <c r="BY371" s="187"/>
      <c r="BZ371" s="188"/>
      <c r="CA371" s="188"/>
      <c r="CB371" s="188"/>
    </row>
    <row r="372" spans="58:80">
      <c r="BF372" s="187"/>
      <c r="BG372" s="187"/>
      <c r="BH372" s="223" t="str">
        <f>BI366&amp;BJ372</f>
        <v>OD280</v>
      </c>
      <c r="BI372" s="330" t="str">
        <f>BI371</f>
        <v>OD</v>
      </c>
      <c r="BJ372" s="187">
        <v>280</v>
      </c>
      <c r="BK372" s="192"/>
      <c r="BL372" s="192">
        <f t="shared" si="430"/>
        <v>2</v>
      </c>
      <c r="BM372" s="192"/>
      <c r="BN372" s="192">
        <f t="shared" si="431"/>
        <v>4</v>
      </c>
      <c r="BO372" s="187"/>
      <c r="BP372" s="187"/>
      <c r="BQ372" s="187"/>
      <c r="BR372" s="187">
        <f t="shared" si="433"/>
        <v>229</v>
      </c>
      <c r="BS372" s="187"/>
      <c r="BT372" s="198">
        <f>BT370</f>
        <v>0.7</v>
      </c>
      <c r="BU372" s="198">
        <f>BU370</f>
        <v>1.4</v>
      </c>
      <c r="BV372" s="199">
        <f t="shared" ref="BV372:BX372" si="439">BV371</f>
        <v>20</v>
      </c>
      <c r="BW372" s="199">
        <f t="shared" si="439"/>
        <v>20</v>
      </c>
      <c r="BX372" s="359">
        <f t="shared" si="439"/>
        <v>0.7</v>
      </c>
      <c r="BY372" s="206"/>
      <c r="BZ372" s="206"/>
      <c r="CA372" s="206"/>
      <c r="CB372" s="206"/>
    </row>
    <row r="373" spans="58:80">
      <c r="BF373" s="187"/>
      <c r="BG373" s="187"/>
      <c r="BH373" s="222" t="str">
        <f>BI373&amp;BJ373</f>
        <v>OW180</v>
      </c>
      <c r="BI373" s="202" t="s">
        <v>186</v>
      </c>
      <c r="BJ373" s="193">
        <v>180</v>
      </c>
      <c r="BK373" s="213"/>
      <c r="BL373" s="193"/>
      <c r="BM373" s="193"/>
      <c r="BN373" s="193"/>
      <c r="BO373" s="193"/>
      <c r="BP373" s="193"/>
      <c r="BQ373" s="193"/>
      <c r="BR373" s="193">
        <v>105</v>
      </c>
      <c r="BS373" s="193"/>
      <c r="BT373" s="195">
        <v>0.5</v>
      </c>
      <c r="BU373" s="195">
        <v>0.5</v>
      </c>
      <c r="BV373" s="196">
        <v>35</v>
      </c>
      <c r="BW373" s="196">
        <v>35</v>
      </c>
      <c r="BX373" s="206"/>
      <c r="BY373" s="206"/>
      <c r="BZ373" s="206"/>
      <c r="CA373" s="206"/>
      <c r="CB373" s="206"/>
    </row>
    <row r="374" spans="58:80">
      <c r="BF374" s="187"/>
      <c r="BG374" s="187"/>
      <c r="BH374" s="223" t="str">
        <f>BI373&amp;BJ374</f>
        <v>OW200</v>
      </c>
      <c r="BI374" s="330" t="str">
        <f>BI373</f>
        <v>OW</v>
      </c>
      <c r="BJ374" s="187">
        <v>200</v>
      </c>
      <c r="BK374" s="192"/>
      <c r="BL374" s="187"/>
      <c r="BM374" s="187"/>
      <c r="BN374" s="187"/>
      <c r="BO374" s="187"/>
      <c r="BP374" s="187"/>
      <c r="BQ374" s="187"/>
      <c r="BR374" s="187">
        <f>BR373+20</f>
        <v>125</v>
      </c>
      <c r="BS374" s="187"/>
      <c r="BT374" s="198">
        <f t="shared" ref="BT374:BW376" si="440">BT373</f>
        <v>0.5</v>
      </c>
      <c r="BU374" s="198">
        <f t="shared" si="440"/>
        <v>0.5</v>
      </c>
      <c r="BV374" s="199">
        <f>BV373</f>
        <v>35</v>
      </c>
      <c r="BW374" s="199">
        <f>BW373</f>
        <v>35</v>
      </c>
      <c r="BX374" s="206"/>
      <c r="BY374" s="206"/>
      <c r="BZ374" s="206"/>
      <c r="CA374" s="206"/>
      <c r="CB374" s="206"/>
    </row>
    <row r="375" spans="58:80">
      <c r="BF375" s="193"/>
      <c r="BG375" s="193"/>
      <c r="BH375" s="223" t="str">
        <f>BI373&amp;BJ375</f>
        <v>OW220</v>
      </c>
      <c r="BI375" s="330" t="str">
        <f t="shared" ref="BI375:BI376" si="441">BI374</f>
        <v>OW</v>
      </c>
      <c r="BJ375" s="187">
        <v>220</v>
      </c>
      <c r="BK375" s="192"/>
      <c r="BL375" s="187"/>
      <c r="BM375" s="187"/>
      <c r="BN375" s="187"/>
      <c r="BO375" s="187"/>
      <c r="BP375" s="187"/>
      <c r="BQ375" s="187"/>
      <c r="BR375" s="187">
        <f t="shared" ref="BR375:BR376" si="442">BR374+20</f>
        <v>145</v>
      </c>
      <c r="BS375" s="187"/>
      <c r="BT375" s="198">
        <f t="shared" si="440"/>
        <v>0.5</v>
      </c>
      <c r="BU375" s="198">
        <f t="shared" si="440"/>
        <v>0.5</v>
      </c>
      <c r="BV375" s="199">
        <f t="shared" si="440"/>
        <v>35</v>
      </c>
      <c r="BW375" s="199">
        <f t="shared" si="440"/>
        <v>35</v>
      </c>
      <c r="BX375" s="206"/>
      <c r="BY375" s="206"/>
      <c r="BZ375" s="206"/>
      <c r="CA375" s="206"/>
      <c r="CB375" s="206"/>
    </row>
    <row r="376" spans="58:80">
      <c r="BF376" s="187"/>
      <c r="BG376" s="187"/>
      <c r="BH376" s="223" t="str">
        <f>BI373&amp;BJ376</f>
        <v>OW250</v>
      </c>
      <c r="BI376" s="330" t="str">
        <f t="shared" si="441"/>
        <v>OW</v>
      </c>
      <c r="BJ376" s="187">
        <v>250</v>
      </c>
      <c r="BK376" s="192"/>
      <c r="BL376" s="187"/>
      <c r="BM376" s="187"/>
      <c r="BN376" s="187"/>
      <c r="BO376" s="187"/>
      <c r="BP376" s="187"/>
      <c r="BQ376" s="187"/>
      <c r="BR376" s="187">
        <f t="shared" si="442"/>
        <v>165</v>
      </c>
      <c r="BS376" s="187"/>
      <c r="BT376" s="198">
        <f t="shared" si="440"/>
        <v>0.5</v>
      </c>
      <c r="BU376" s="198">
        <f t="shared" si="440"/>
        <v>0.5</v>
      </c>
      <c r="BV376" s="199">
        <f t="shared" si="440"/>
        <v>35</v>
      </c>
      <c r="BW376" s="199">
        <f t="shared" si="440"/>
        <v>35</v>
      </c>
      <c r="BX376" s="206"/>
      <c r="BY376" s="206"/>
      <c r="BZ376" s="206"/>
      <c r="CA376" s="206"/>
      <c r="CB376" s="206"/>
    </row>
    <row r="377" spans="58:80">
      <c r="BF377" s="187"/>
      <c r="BG377" s="187"/>
      <c r="BH377" s="222" t="str">
        <f>BI377&amp;BJ377</f>
        <v>SA160</v>
      </c>
      <c r="BI377" s="202" t="s">
        <v>105</v>
      </c>
      <c r="BJ377" s="193">
        <v>160</v>
      </c>
      <c r="BK377" s="213"/>
      <c r="BL377" s="193"/>
      <c r="BM377" s="193"/>
      <c r="BN377" s="193"/>
      <c r="BO377" s="193"/>
      <c r="BP377" s="193"/>
      <c r="BQ377" s="193"/>
      <c r="BR377" s="193">
        <v>10</v>
      </c>
      <c r="BS377" s="193"/>
      <c r="BT377" s="195">
        <v>0.4</v>
      </c>
      <c r="BU377" s="195">
        <v>0.4</v>
      </c>
      <c r="BV377" s="207">
        <v>50</v>
      </c>
      <c r="BW377" s="207">
        <v>50</v>
      </c>
      <c r="BX377" s="206"/>
      <c r="BY377" s="206"/>
      <c r="BZ377" s="206"/>
      <c r="CA377" s="206"/>
      <c r="CB377" s="206"/>
    </row>
    <row r="378" spans="58:80">
      <c r="BF378" s="187"/>
      <c r="BG378" s="187"/>
      <c r="BH378" s="223" t="str">
        <f>BI377&amp;BJ378</f>
        <v>SA180</v>
      </c>
      <c r="BI378" s="330" t="str">
        <f>BI377</f>
        <v>SA</v>
      </c>
      <c r="BJ378" s="187">
        <v>180</v>
      </c>
      <c r="BK378" s="192"/>
      <c r="BL378" s="187"/>
      <c r="BM378" s="187"/>
      <c r="BN378" s="187"/>
      <c r="BO378" s="187"/>
      <c r="BP378" s="187"/>
      <c r="BQ378" s="187"/>
      <c r="BR378" s="187">
        <v>10</v>
      </c>
      <c r="BS378" s="187"/>
      <c r="BT378" s="198">
        <f t="shared" ref="BT378:BW388" si="443">BT377</f>
        <v>0.4</v>
      </c>
      <c r="BU378" s="198">
        <f t="shared" si="443"/>
        <v>0.4</v>
      </c>
      <c r="BV378" s="208">
        <f t="shared" si="443"/>
        <v>50</v>
      </c>
      <c r="BW378" s="208">
        <f t="shared" si="443"/>
        <v>50</v>
      </c>
      <c r="BX378" s="206"/>
      <c r="BY378" s="206"/>
      <c r="BZ378" s="206"/>
      <c r="CA378" s="206"/>
      <c r="CB378" s="206"/>
    </row>
    <row r="379" spans="58:80">
      <c r="BF379" s="187"/>
      <c r="BG379" s="187"/>
      <c r="BH379" s="223" t="str">
        <f>BI377&amp;BJ379</f>
        <v>SA200</v>
      </c>
      <c r="BI379" s="330" t="str">
        <f t="shared" ref="BI379" si="444">BI378</f>
        <v>SA</v>
      </c>
      <c r="BJ379" s="187">
        <v>200</v>
      </c>
      <c r="BK379" s="192"/>
      <c r="BL379" s="187"/>
      <c r="BM379" s="187"/>
      <c r="BN379" s="187"/>
      <c r="BO379" s="187"/>
      <c r="BP379" s="187"/>
      <c r="BQ379" s="187"/>
      <c r="BR379" s="187">
        <v>10</v>
      </c>
      <c r="BS379" s="187"/>
      <c r="BT379" s="198">
        <f t="shared" si="443"/>
        <v>0.4</v>
      </c>
      <c r="BU379" s="198">
        <f t="shared" si="443"/>
        <v>0.4</v>
      </c>
      <c r="BV379" s="208">
        <f t="shared" si="443"/>
        <v>50</v>
      </c>
      <c r="BW379" s="208">
        <f t="shared" si="443"/>
        <v>50</v>
      </c>
      <c r="BX379" s="206"/>
      <c r="BY379" s="206"/>
      <c r="BZ379" s="206"/>
      <c r="CA379" s="206"/>
      <c r="CB379" s="206"/>
    </row>
    <row r="380" spans="58:80">
      <c r="BF380" s="187"/>
      <c r="BG380" s="187"/>
      <c r="BH380" s="223" t="str">
        <f>BI377&amp;BJ380</f>
        <v>SA220</v>
      </c>
      <c r="BI380" s="330" t="str">
        <f>BI379</f>
        <v>SA</v>
      </c>
      <c r="BJ380" s="187">
        <v>220</v>
      </c>
      <c r="BK380" s="192"/>
      <c r="BL380" s="187"/>
      <c r="BM380" s="187"/>
      <c r="BN380" s="187"/>
      <c r="BO380" s="187"/>
      <c r="BP380" s="187"/>
      <c r="BQ380" s="187"/>
      <c r="BR380" s="187">
        <v>10</v>
      </c>
      <c r="BS380" s="187"/>
      <c r="BT380" s="198">
        <f t="shared" si="443"/>
        <v>0.4</v>
      </c>
      <c r="BU380" s="198">
        <f t="shared" si="443"/>
        <v>0.4</v>
      </c>
      <c r="BV380" s="208">
        <f t="shared" si="443"/>
        <v>50</v>
      </c>
      <c r="BW380" s="208">
        <f t="shared" si="443"/>
        <v>50</v>
      </c>
      <c r="BX380" s="206"/>
      <c r="BY380" s="206"/>
      <c r="BZ380" s="206"/>
      <c r="CA380" s="206"/>
      <c r="CB380" s="206"/>
    </row>
    <row r="381" spans="58:80">
      <c r="BF381" s="187"/>
      <c r="BG381" s="187"/>
      <c r="BH381" s="223" t="str">
        <f>BI377&amp;BJ381</f>
        <v>SA240</v>
      </c>
      <c r="BI381" s="330" t="str">
        <f>BI380</f>
        <v>SA</v>
      </c>
      <c r="BJ381" s="187">
        <v>240</v>
      </c>
      <c r="BK381" s="192"/>
      <c r="BL381" s="187"/>
      <c r="BM381" s="187"/>
      <c r="BN381" s="187"/>
      <c r="BO381" s="187"/>
      <c r="BP381" s="187"/>
      <c r="BQ381" s="187"/>
      <c r="BR381" s="187">
        <v>10</v>
      </c>
      <c r="BS381" s="187"/>
      <c r="BT381" s="198">
        <f t="shared" si="443"/>
        <v>0.4</v>
      </c>
      <c r="BU381" s="198">
        <f t="shared" si="443"/>
        <v>0.4</v>
      </c>
      <c r="BV381" s="208">
        <f t="shared" si="443"/>
        <v>50</v>
      </c>
      <c r="BW381" s="208">
        <f t="shared" si="443"/>
        <v>50</v>
      </c>
      <c r="BX381" s="206"/>
      <c r="BY381" s="206"/>
      <c r="BZ381" s="206"/>
      <c r="CA381" s="206"/>
      <c r="CB381" s="206"/>
    </row>
    <row r="382" spans="58:80">
      <c r="BF382" s="193"/>
      <c r="BG382" s="193"/>
      <c r="BH382" s="223" t="str">
        <f>BI377&amp;BJ382</f>
        <v>SA260</v>
      </c>
      <c r="BI382" s="330" t="str">
        <f t="shared" ref="BI382" si="445">BI381</f>
        <v>SA</v>
      </c>
      <c r="BJ382" s="187">
        <v>260</v>
      </c>
      <c r="BK382" s="192"/>
      <c r="BL382" s="187"/>
      <c r="BM382" s="187"/>
      <c r="BN382" s="187"/>
      <c r="BO382" s="187"/>
      <c r="BP382" s="187"/>
      <c r="BQ382" s="187"/>
      <c r="BR382" s="187">
        <v>10</v>
      </c>
      <c r="BS382" s="187"/>
      <c r="BT382" s="198">
        <f t="shared" ref="BT382:BW383" si="446">BT380</f>
        <v>0.4</v>
      </c>
      <c r="BU382" s="198">
        <f t="shared" si="446"/>
        <v>0.4</v>
      </c>
      <c r="BV382" s="208">
        <f t="shared" si="446"/>
        <v>50</v>
      </c>
      <c r="BW382" s="208">
        <f t="shared" si="446"/>
        <v>50</v>
      </c>
      <c r="BX382" s="206"/>
      <c r="BY382" s="206"/>
      <c r="BZ382" s="206"/>
      <c r="CA382" s="206"/>
      <c r="CB382" s="206"/>
    </row>
    <row r="383" spans="58:80">
      <c r="BF383" s="187"/>
      <c r="BG383" s="187"/>
      <c r="BH383" s="223" t="str">
        <f>BI377&amp;BJ383</f>
        <v>SA280</v>
      </c>
      <c r="BI383" s="330" t="str">
        <f>BI382</f>
        <v>SA</v>
      </c>
      <c r="BJ383" s="187">
        <v>280</v>
      </c>
      <c r="BK383" s="192"/>
      <c r="BL383" s="187"/>
      <c r="BM383" s="187"/>
      <c r="BN383" s="187"/>
      <c r="BO383" s="187"/>
      <c r="BP383" s="187"/>
      <c r="BQ383" s="187"/>
      <c r="BR383" s="187">
        <v>10</v>
      </c>
      <c r="BS383" s="187"/>
      <c r="BT383" s="198">
        <f t="shared" si="446"/>
        <v>0.4</v>
      </c>
      <c r="BU383" s="198">
        <f t="shared" si="446"/>
        <v>0.4</v>
      </c>
      <c r="BV383" s="208">
        <f t="shared" si="446"/>
        <v>50</v>
      </c>
      <c r="BW383" s="208">
        <f t="shared" si="446"/>
        <v>50</v>
      </c>
      <c r="BX383" s="206"/>
      <c r="BY383" s="206"/>
      <c r="BZ383" s="206"/>
      <c r="CA383" s="206"/>
      <c r="CB383" s="206"/>
    </row>
    <row r="384" spans="58:80">
      <c r="BF384" s="187"/>
      <c r="BG384" s="187"/>
      <c r="BH384" s="222" t="str">
        <f>BI384&amp;BJ384</f>
        <v>SB160</v>
      </c>
      <c r="BI384" s="202" t="s">
        <v>106</v>
      </c>
      <c r="BJ384" s="193">
        <v>160</v>
      </c>
      <c r="BK384" s="213"/>
      <c r="BL384" s="193"/>
      <c r="BM384" s="193"/>
      <c r="BN384" s="193"/>
      <c r="BO384" s="193"/>
      <c r="BP384" s="193"/>
      <c r="BQ384" s="193"/>
      <c r="BR384" s="187">
        <v>10</v>
      </c>
      <c r="BS384" s="187"/>
      <c r="BT384" s="195">
        <v>0.6</v>
      </c>
      <c r="BU384" s="195">
        <v>0.6</v>
      </c>
      <c r="BV384" s="208">
        <f>BV383</f>
        <v>50</v>
      </c>
      <c r="BW384" s="208">
        <f t="shared" si="443"/>
        <v>50</v>
      </c>
      <c r="BX384" s="206"/>
      <c r="BY384" s="206"/>
      <c r="BZ384" s="206"/>
      <c r="CA384" s="206"/>
      <c r="CB384" s="206"/>
    </row>
    <row r="385" spans="58:80">
      <c r="BF385" s="187"/>
      <c r="BG385" s="187"/>
      <c r="BH385" s="223" t="str">
        <f>BI384&amp;BJ385</f>
        <v>SB180</v>
      </c>
      <c r="BI385" s="330" t="str">
        <f>BI384</f>
        <v>SB</v>
      </c>
      <c r="BJ385" s="187">
        <v>180</v>
      </c>
      <c r="BK385" s="192"/>
      <c r="BL385" s="187"/>
      <c r="BM385" s="187"/>
      <c r="BN385" s="187"/>
      <c r="BO385" s="187"/>
      <c r="BP385" s="187"/>
      <c r="BQ385" s="187"/>
      <c r="BR385" s="187">
        <v>10</v>
      </c>
      <c r="BS385" s="187"/>
      <c r="BT385" s="198">
        <f t="shared" ref="BT385:BU388" si="447">BT384</f>
        <v>0.6</v>
      </c>
      <c r="BU385" s="198">
        <f t="shared" si="447"/>
        <v>0.6</v>
      </c>
      <c r="BV385" s="208">
        <f t="shared" si="443"/>
        <v>50</v>
      </c>
      <c r="BW385" s="208">
        <f t="shared" si="443"/>
        <v>50</v>
      </c>
      <c r="BX385" s="206"/>
      <c r="BY385" s="206"/>
      <c r="BZ385" s="206"/>
      <c r="CA385" s="206"/>
      <c r="CB385" s="206"/>
    </row>
    <row r="386" spans="58:80">
      <c r="BF386" s="187"/>
      <c r="BG386" s="187"/>
      <c r="BH386" s="223" t="str">
        <f>BI384&amp;BJ386</f>
        <v>SB200</v>
      </c>
      <c r="BI386" s="330" t="str">
        <f t="shared" ref="BI386" si="448">BI385</f>
        <v>SB</v>
      </c>
      <c r="BJ386" s="187">
        <v>200</v>
      </c>
      <c r="BK386" s="192"/>
      <c r="BL386" s="187"/>
      <c r="BM386" s="187"/>
      <c r="BN386" s="187"/>
      <c r="BO386" s="187"/>
      <c r="BP386" s="187"/>
      <c r="BQ386" s="187"/>
      <c r="BR386" s="187">
        <v>10</v>
      </c>
      <c r="BS386" s="187"/>
      <c r="BT386" s="198">
        <f t="shared" si="447"/>
        <v>0.6</v>
      </c>
      <c r="BU386" s="198">
        <f t="shared" si="447"/>
        <v>0.6</v>
      </c>
      <c r="BV386" s="208">
        <f t="shared" si="443"/>
        <v>50</v>
      </c>
      <c r="BW386" s="208">
        <f t="shared" si="443"/>
        <v>50</v>
      </c>
      <c r="BX386" s="206"/>
      <c r="BY386" s="206"/>
      <c r="BZ386" s="206"/>
      <c r="CA386" s="206"/>
      <c r="CB386" s="206"/>
    </row>
    <row r="387" spans="58:80">
      <c r="BF387" s="187"/>
      <c r="BG387" s="187"/>
      <c r="BH387" s="223" t="str">
        <f>BI384&amp;BJ387</f>
        <v>SB220</v>
      </c>
      <c r="BI387" s="330" t="str">
        <f>BI386</f>
        <v>SB</v>
      </c>
      <c r="BJ387" s="187">
        <v>220</v>
      </c>
      <c r="BK387" s="192"/>
      <c r="BL387" s="187"/>
      <c r="BM387" s="187"/>
      <c r="BN387" s="187"/>
      <c r="BO387" s="187"/>
      <c r="BP387" s="187"/>
      <c r="BQ387" s="187"/>
      <c r="BR387" s="187">
        <v>10</v>
      </c>
      <c r="BS387" s="187"/>
      <c r="BT387" s="198">
        <f t="shared" si="447"/>
        <v>0.6</v>
      </c>
      <c r="BU387" s="198">
        <f t="shared" si="447"/>
        <v>0.6</v>
      </c>
      <c r="BV387" s="208">
        <f t="shared" si="443"/>
        <v>50</v>
      </c>
      <c r="BW387" s="208">
        <f t="shared" si="443"/>
        <v>50</v>
      </c>
      <c r="BX387" s="206"/>
      <c r="BY387" s="206"/>
      <c r="BZ387" s="206"/>
      <c r="CA387" s="206"/>
      <c r="CB387" s="206"/>
    </row>
    <row r="388" spans="58:80">
      <c r="BF388" s="187"/>
      <c r="BG388" s="187"/>
      <c r="BH388" s="223" t="str">
        <f>BI384&amp;BJ388</f>
        <v>SB240</v>
      </c>
      <c r="BI388" s="330" t="str">
        <f>BI387</f>
        <v>SB</v>
      </c>
      <c r="BJ388" s="187">
        <v>240</v>
      </c>
      <c r="BK388" s="192"/>
      <c r="BL388" s="187"/>
      <c r="BM388" s="187"/>
      <c r="BN388" s="187"/>
      <c r="BO388" s="187"/>
      <c r="BP388" s="187"/>
      <c r="BQ388" s="187"/>
      <c r="BR388" s="187">
        <v>10</v>
      </c>
      <c r="BS388" s="187"/>
      <c r="BT388" s="198">
        <f t="shared" si="447"/>
        <v>0.6</v>
      </c>
      <c r="BU388" s="198">
        <f t="shared" si="447"/>
        <v>0.6</v>
      </c>
      <c r="BV388" s="208">
        <f t="shared" si="443"/>
        <v>50</v>
      </c>
      <c r="BW388" s="208">
        <f t="shared" si="443"/>
        <v>50</v>
      </c>
      <c r="BX388" s="206"/>
      <c r="BY388" s="206"/>
      <c r="BZ388" s="206"/>
      <c r="CA388" s="206"/>
      <c r="CB388" s="206"/>
    </row>
    <row r="389" spans="58:80">
      <c r="BF389" s="193"/>
      <c r="BG389" s="193"/>
      <c r="BH389" s="223" t="str">
        <f>BI384&amp;BJ389</f>
        <v>SB260</v>
      </c>
      <c r="BI389" s="330" t="str">
        <f t="shared" ref="BI389" si="449">BI388</f>
        <v>SB</v>
      </c>
      <c r="BJ389" s="187">
        <v>260</v>
      </c>
      <c r="BK389" s="192"/>
      <c r="BL389" s="187"/>
      <c r="BM389" s="187"/>
      <c r="BN389" s="187"/>
      <c r="BO389" s="187"/>
      <c r="BP389" s="187"/>
      <c r="BQ389" s="187"/>
      <c r="BR389" s="187">
        <v>10</v>
      </c>
      <c r="BS389" s="187"/>
      <c r="BT389" s="198">
        <f t="shared" ref="BT389:BW390" si="450">BT387</f>
        <v>0.6</v>
      </c>
      <c r="BU389" s="198">
        <f t="shared" si="450"/>
        <v>0.6</v>
      </c>
      <c r="BV389" s="208">
        <f t="shared" si="450"/>
        <v>50</v>
      </c>
      <c r="BW389" s="208">
        <f t="shared" si="450"/>
        <v>50</v>
      </c>
      <c r="BX389" s="206"/>
      <c r="BY389" s="206"/>
      <c r="BZ389" s="206"/>
      <c r="CA389" s="206"/>
      <c r="CB389" s="206"/>
    </row>
    <row r="390" spans="58:80">
      <c r="BF390" s="187"/>
      <c r="BG390" s="187"/>
      <c r="BH390" s="223" t="str">
        <f>BI384&amp;BJ390</f>
        <v>SB280</v>
      </c>
      <c r="BI390" s="330" t="str">
        <f>BI389</f>
        <v>SB</v>
      </c>
      <c r="BJ390" s="187">
        <v>280</v>
      </c>
      <c r="BK390" s="192"/>
      <c r="BL390" s="187"/>
      <c r="BM390" s="187"/>
      <c r="BN390" s="187"/>
      <c r="BO390" s="187"/>
      <c r="BP390" s="187"/>
      <c r="BQ390" s="187"/>
      <c r="BR390" s="187">
        <v>10</v>
      </c>
      <c r="BS390" s="187"/>
      <c r="BT390" s="198">
        <f t="shared" si="450"/>
        <v>0.6</v>
      </c>
      <c r="BU390" s="198">
        <f t="shared" si="450"/>
        <v>0.6</v>
      </c>
      <c r="BV390" s="208">
        <f t="shared" si="450"/>
        <v>50</v>
      </c>
      <c r="BW390" s="208">
        <f t="shared" si="450"/>
        <v>50</v>
      </c>
      <c r="BX390" s="206"/>
      <c r="BY390" s="206"/>
      <c r="BZ390" s="206"/>
      <c r="CA390" s="206"/>
      <c r="CB390" s="206"/>
    </row>
    <row r="391" spans="58:80">
      <c r="BF391" s="187"/>
      <c r="BG391" s="187"/>
      <c r="BH391" s="222" t="str">
        <f>BI391&amp;BJ391</f>
        <v>WN160</v>
      </c>
      <c r="BI391" s="193" t="s">
        <v>103</v>
      </c>
      <c r="BJ391" s="193">
        <v>160</v>
      </c>
      <c r="BK391" s="213"/>
      <c r="BL391" s="193"/>
      <c r="BM391" s="193"/>
      <c r="BN391" s="193"/>
      <c r="BO391" s="193"/>
      <c r="BP391" s="193"/>
      <c r="BQ391" s="193"/>
      <c r="BR391" s="193">
        <v>109</v>
      </c>
      <c r="BS391" s="193"/>
      <c r="BT391" s="195">
        <v>0.5</v>
      </c>
      <c r="BU391" s="195">
        <v>0.5</v>
      </c>
      <c r="BV391" s="207">
        <v>25</v>
      </c>
      <c r="BW391" s="207">
        <v>25</v>
      </c>
      <c r="BX391" s="206"/>
      <c r="BY391" s="206"/>
      <c r="BZ391" s="206"/>
      <c r="CA391" s="206"/>
      <c r="CB391" s="206"/>
    </row>
    <row r="392" spans="58:80">
      <c r="BF392" s="187"/>
      <c r="BG392" s="187"/>
      <c r="BH392" s="223" t="str">
        <f>BI391&amp;BJ392</f>
        <v>WN180</v>
      </c>
      <c r="BI392" s="330" t="str">
        <f>BI391</f>
        <v>WN</v>
      </c>
      <c r="BJ392" s="187">
        <v>180</v>
      </c>
      <c r="BK392" s="192"/>
      <c r="BL392" s="187"/>
      <c r="BM392" s="187"/>
      <c r="BN392" s="187"/>
      <c r="BO392" s="187"/>
      <c r="BP392" s="187"/>
      <c r="BQ392" s="187"/>
      <c r="BR392" s="187">
        <f>BR391</f>
        <v>109</v>
      </c>
      <c r="BS392" s="187"/>
      <c r="BT392" s="198">
        <f>BT391</f>
        <v>0.5</v>
      </c>
      <c r="BU392" s="198">
        <f>BU391</f>
        <v>0.5</v>
      </c>
      <c r="BV392" s="208">
        <v>35</v>
      </c>
      <c r="BW392" s="208">
        <v>35</v>
      </c>
      <c r="BX392" s="206"/>
      <c r="BY392" s="206"/>
      <c r="BZ392" s="206"/>
      <c r="CA392" s="206"/>
      <c r="CB392" s="206"/>
    </row>
    <row r="393" spans="58:80">
      <c r="BF393" s="187"/>
      <c r="BG393" s="187"/>
      <c r="BH393" s="223" t="str">
        <f>BI391&amp;BJ393</f>
        <v>WN200</v>
      </c>
      <c r="BI393" s="330" t="str">
        <f t="shared" ref="BI393" si="451">BI392</f>
        <v>WN</v>
      </c>
      <c r="BJ393" s="187">
        <v>200</v>
      </c>
      <c r="BK393" s="192"/>
      <c r="BL393" s="187"/>
      <c r="BM393" s="187"/>
      <c r="BN393" s="187"/>
      <c r="BO393" s="187"/>
      <c r="BP393" s="187"/>
      <c r="BQ393" s="187"/>
      <c r="BR393" s="187">
        <f t="shared" ref="BR393:BR396" si="452">BR392</f>
        <v>109</v>
      </c>
      <c r="BS393" s="187"/>
      <c r="BT393" s="198">
        <f t="shared" ref="BT393:BT396" si="453">BT392</f>
        <v>0.5</v>
      </c>
      <c r="BU393" s="198">
        <f t="shared" ref="BU393:BU396" si="454">BU392</f>
        <v>0.5</v>
      </c>
      <c r="BV393" s="208">
        <v>45</v>
      </c>
      <c r="BW393" s="208">
        <v>45</v>
      </c>
      <c r="BX393" s="206"/>
      <c r="BY393" s="206"/>
      <c r="BZ393" s="206"/>
      <c r="CA393" s="206"/>
      <c r="CB393" s="206"/>
    </row>
    <row r="394" spans="58:80">
      <c r="BF394" s="187"/>
      <c r="BG394" s="187"/>
      <c r="BH394" s="223" t="str">
        <f>BI391&amp;BJ394</f>
        <v>WN220</v>
      </c>
      <c r="BI394" s="330" t="str">
        <f>BI393</f>
        <v>WN</v>
      </c>
      <c r="BJ394" s="187">
        <v>220</v>
      </c>
      <c r="BK394" s="192"/>
      <c r="BL394" s="187"/>
      <c r="BM394" s="187"/>
      <c r="BN394" s="187"/>
      <c r="BO394" s="187"/>
      <c r="BP394" s="187"/>
      <c r="BQ394" s="187"/>
      <c r="BR394" s="187">
        <f t="shared" si="452"/>
        <v>109</v>
      </c>
      <c r="BS394" s="187"/>
      <c r="BT394" s="198">
        <f t="shared" si="453"/>
        <v>0.5</v>
      </c>
      <c r="BU394" s="198">
        <f t="shared" si="454"/>
        <v>0.5</v>
      </c>
      <c r="BV394" s="208">
        <v>55</v>
      </c>
      <c r="BW394" s="208">
        <v>55</v>
      </c>
      <c r="BX394" s="206"/>
      <c r="BY394" s="206"/>
      <c r="BZ394" s="206"/>
      <c r="CA394" s="206"/>
      <c r="CB394" s="206"/>
    </row>
    <row r="395" spans="58:80">
      <c r="BF395" s="193"/>
      <c r="BG395" s="193"/>
      <c r="BH395" s="223" t="str">
        <f>BI391&amp;BJ395</f>
        <v>WN240</v>
      </c>
      <c r="BI395" s="330" t="str">
        <f>BI394</f>
        <v>WN</v>
      </c>
      <c r="BJ395" s="187">
        <v>240</v>
      </c>
      <c r="BK395" s="192"/>
      <c r="BL395" s="187"/>
      <c r="BM395" s="187"/>
      <c r="BN395" s="187"/>
      <c r="BO395" s="187"/>
      <c r="BP395" s="187"/>
      <c r="BQ395" s="187"/>
      <c r="BR395" s="187">
        <f t="shared" si="452"/>
        <v>109</v>
      </c>
      <c r="BS395" s="187"/>
      <c r="BT395" s="198">
        <f t="shared" si="453"/>
        <v>0.5</v>
      </c>
      <c r="BU395" s="198">
        <f t="shared" si="454"/>
        <v>0.5</v>
      </c>
      <c r="BV395" s="208">
        <v>65</v>
      </c>
      <c r="BW395" s="208">
        <v>65</v>
      </c>
      <c r="BX395" s="206"/>
      <c r="BY395" s="206"/>
      <c r="BZ395" s="206"/>
      <c r="CA395" s="206"/>
      <c r="CB395" s="206"/>
    </row>
    <row r="396" spans="58:80">
      <c r="BF396" s="187"/>
      <c r="BG396" s="187"/>
      <c r="BH396" s="223" t="str">
        <f>BI391&amp;BJ396</f>
        <v>WN250</v>
      </c>
      <c r="BI396" s="330" t="str">
        <f>BI395</f>
        <v>WN</v>
      </c>
      <c r="BJ396" s="187">
        <v>250</v>
      </c>
      <c r="BK396" s="192"/>
      <c r="BL396" s="187"/>
      <c r="BM396" s="187"/>
      <c r="BN396" s="187"/>
      <c r="BO396" s="187"/>
      <c r="BP396" s="187"/>
      <c r="BQ396" s="187"/>
      <c r="BR396" s="187">
        <f t="shared" si="452"/>
        <v>109</v>
      </c>
      <c r="BS396" s="187"/>
      <c r="BT396" s="198">
        <f t="shared" si="453"/>
        <v>0.5</v>
      </c>
      <c r="BU396" s="198">
        <f t="shared" si="454"/>
        <v>0.5</v>
      </c>
      <c r="BV396" s="208">
        <v>70</v>
      </c>
      <c r="BW396" s="208">
        <v>70</v>
      </c>
      <c r="BX396" s="206"/>
      <c r="BY396" s="206"/>
      <c r="BZ396" s="206"/>
      <c r="CA396" s="206"/>
      <c r="CB396" s="206"/>
    </row>
    <row r="397" spans="58:80">
      <c r="BF397" s="187"/>
      <c r="BG397" s="187"/>
      <c r="BH397" s="222" t="str">
        <f>BI397&amp;BJ397</f>
        <v>WQ160</v>
      </c>
      <c r="BI397" s="193" t="s">
        <v>104</v>
      </c>
      <c r="BJ397" s="193">
        <v>160</v>
      </c>
      <c r="BK397" s="213"/>
      <c r="BL397" s="193"/>
      <c r="BM397" s="193"/>
      <c r="BN397" s="193"/>
      <c r="BO397" s="193"/>
      <c r="BP397" s="193"/>
      <c r="BQ397" s="193"/>
      <c r="BR397" s="193">
        <v>10</v>
      </c>
      <c r="BS397" s="193"/>
      <c r="BT397" s="198">
        <v>0.6</v>
      </c>
      <c r="BU397" s="198">
        <v>1.4</v>
      </c>
      <c r="BV397" s="207">
        <v>75</v>
      </c>
      <c r="BW397" s="207">
        <v>75</v>
      </c>
      <c r="BX397" s="206"/>
      <c r="BY397" s="206"/>
      <c r="BZ397" s="206"/>
      <c r="CA397" s="206"/>
      <c r="CB397" s="206"/>
    </row>
    <row r="398" spans="58:80">
      <c r="BF398" s="187"/>
      <c r="BG398" s="187"/>
      <c r="BH398" s="223" t="str">
        <f>BI397&amp;BJ398</f>
        <v>WQ180</v>
      </c>
      <c r="BI398" s="330" t="str">
        <f>BI397</f>
        <v>WQ</v>
      </c>
      <c r="BJ398" s="187">
        <v>180</v>
      </c>
      <c r="BK398" s="192"/>
      <c r="BL398" s="187"/>
      <c r="BM398" s="187"/>
      <c r="BN398" s="187"/>
      <c r="BO398" s="187"/>
      <c r="BP398" s="187"/>
      <c r="BQ398" s="187"/>
      <c r="BR398" s="187">
        <f>BR397</f>
        <v>10</v>
      </c>
      <c r="BS398" s="193"/>
      <c r="BT398" s="198">
        <f t="shared" ref="BT398:BT402" si="455">BT397</f>
        <v>0.6</v>
      </c>
      <c r="BU398" s="198">
        <f t="shared" ref="BU398:BU402" si="456">BU397</f>
        <v>1.4</v>
      </c>
      <c r="BV398" s="208">
        <v>85</v>
      </c>
      <c r="BW398" s="208">
        <v>85</v>
      </c>
      <c r="BX398" s="206"/>
      <c r="BY398" s="206"/>
      <c r="BZ398" s="206"/>
      <c r="CA398" s="206"/>
      <c r="CB398" s="206"/>
    </row>
    <row r="399" spans="58:80">
      <c r="BF399" s="187"/>
      <c r="BG399" s="187"/>
      <c r="BH399" s="223" t="str">
        <f>BI397&amp;BJ399</f>
        <v>WQ200</v>
      </c>
      <c r="BI399" s="330" t="str">
        <f t="shared" ref="BI399" si="457">BI398</f>
        <v>WQ</v>
      </c>
      <c r="BJ399" s="187">
        <v>200</v>
      </c>
      <c r="BK399" s="192"/>
      <c r="BL399" s="187"/>
      <c r="BM399" s="187"/>
      <c r="BN399" s="187"/>
      <c r="BO399" s="187"/>
      <c r="BP399" s="187"/>
      <c r="BQ399" s="187"/>
      <c r="BR399" s="187">
        <f t="shared" ref="BR399:BR402" si="458">BR398</f>
        <v>10</v>
      </c>
      <c r="BS399" s="193"/>
      <c r="BT399" s="198">
        <f t="shared" si="455"/>
        <v>0.6</v>
      </c>
      <c r="BU399" s="198">
        <f t="shared" si="456"/>
        <v>1.4</v>
      </c>
      <c r="BV399" s="208">
        <v>95</v>
      </c>
      <c r="BW399" s="208">
        <v>95</v>
      </c>
      <c r="BX399" s="206"/>
      <c r="BY399" s="206"/>
      <c r="BZ399" s="206"/>
      <c r="CA399" s="206"/>
      <c r="CB399" s="206"/>
    </row>
    <row r="400" spans="58:80">
      <c r="BF400" s="187"/>
      <c r="BG400" s="187"/>
      <c r="BH400" s="223" t="str">
        <f>BI397&amp;BJ400</f>
        <v>WQ220</v>
      </c>
      <c r="BI400" s="330" t="str">
        <f>BI399</f>
        <v>WQ</v>
      </c>
      <c r="BJ400" s="187">
        <v>220</v>
      </c>
      <c r="BK400" s="192"/>
      <c r="BL400" s="187"/>
      <c r="BM400" s="187"/>
      <c r="BN400" s="187"/>
      <c r="BO400" s="187"/>
      <c r="BP400" s="187"/>
      <c r="BQ400" s="187"/>
      <c r="BR400" s="187">
        <f t="shared" si="458"/>
        <v>10</v>
      </c>
      <c r="BS400" s="193"/>
      <c r="BT400" s="198">
        <f t="shared" si="455"/>
        <v>0.6</v>
      </c>
      <c r="BU400" s="198">
        <f t="shared" si="456"/>
        <v>1.4</v>
      </c>
      <c r="BV400" s="208">
        <v>105</v>
      </c>
      <c r="BW400" s="208">
        <v>105</v>
      </c>
      <c r="BX400" s="206"/>
      <c r="BY400" s="206"/>
      <c r="BZ400" s="206"/>
      <c r="CA400" s="206"/>
      <c r="CB400" s="206"/>
    </row>
    <row r="401" spans="58:80">
      <c r="BF401" s="193"/>
      <c r="BG401" s="193"/>
      <c r="BH401" s="223" t="str">
        <f>BI397&amp;BJ401</f>
        <v>WQ240</v>
      </c>
      <c r="BI401" s="330" t="str">
        <f>BI400</f>
        <v>WQ</v>
      </c>
      <c r="BJ401" s="187">
        <v>240</v>
      </c>
      <c r="BK401" s="192"/>
      <c r="BL401" s="187"/>
      <c r="BM401" s="187"/>
      <c r="BN401" s="187"/>
      <c r="BO401" s="187"/>
      <c r="BP401" s="187"/>
      <c r="BQ401" s="187"/>
      <c r="BR401" s="187">
        <f t="shared" si="458"/>
        <v>10</v>
      </c>
      <c r="BS401" s="193"/>
      <c r="BT401" s="198">
        <f t="shared" si="455"/>
        <v>0.6</v>
      </c>
      <c r="BU401" s="198">
        <f t="shared" si="456"/>
        <v>1.4</v>
      </c>
      <c r="BV401" s="208">
        <v>115</v>
      </c>
      <c r="BW401" s="208">
        <v>115</v>
      </c>
      <c r="BX401" s="206"/>
      <c r="BY401" s="206"/>
      <c r="BZ401" s="206"/>
      <c r="CA401" s="206"/>
      <c r="CB401" s="206"/>
    </row>
    <row r="402" spans="58:80">
      <c r="BF402" s="187"/>
      <c r="BG402" s="187"/>
      <c r="BH402" s="223" t="str">
        <f>BI397&amp;BJ402</f>
        <v>WQ250</v>
      </c>
      <c r="BI402" s="330" t="str">
        <f>BI401</f>
        <v>WQ</v>
      </c>
      <c r="BJ402" s="187">
        <v>250</v>
      </c>
      <c r="BK402" s="192"/>
      <c r="BL402" s="187"/>
      <c r="BM402" s="187"/>
      <c r="BN402" s="187"/>
      <c r="BO402" s="187"/>
      <c r="BP402" s="187"/>
      <c r="BQ402" s="187"/>
      <c r="BR402" s="187">
        <f t="shared" si="458"/>
        <v>10</v>
      </c>
      <c r="BS402" s="187"/>
      <c r="BT402" s="198">
        <f t="shared" si="455"/>
        <v>0.6</v>
      </c>
      <c r="BU402" s="198">
        <f t="shared" si="456"/>
        <v>1.4</v>
      </c>
      <c r="BV402" s="208">
        <v>120</v>
      </c>
      <c r="BW402" s="208">
        <v>120</v>
      </c>
      <c r="BX402" s="206"/>
      <c r="BY402" s="206"/>
      <c r="BZ402" s="206"/>
      <c r="CA402" s="206"/>
      <c r="CB402" s="206"/>
    </row>
    <row r="403" spans="58:80">
      <c r="BF403" s="187"/>
      <c r="BG403" s="187"/>
      <c r="BH403" s="222" t="str">
        <f>BI403&amp;BJ403</f>
        <v>KVA70</v>
      </c>
      <c r="BI403" s="193" t="s">
        <v>137</v>
      </c>
      <c r="BJ403" s="193">
        <v>70</v>
      </c>
      <c r="BK403" s="213"/>
      <c r="BL403" s="193"/>
      <c r="BM403" s="193"/>
      <c r="BN403" s="193"/>
      <c r="BO403" s="193"/>
      <c r="BP403" s="193"/>
      <c r="BQ403" s="193"/>
      <c r="BR403" s="193">
        <v>109</v>
      </c>
      <c r="BS403" s="193"/>
      <c r="BT403" s="195">
        <v>0.3</v>
      </c>
      <c r="BU403" s="195">
        <v>1</v>
      </c>
      <c r="BV403" s="199">
        <f>BV126</f>
        <v>20</v>
      </c>
      <c r="BW403" s="199">
        <f>BW126</f>
        <v>30</v>
      </c>
      <c r="BX403" s="206"/>
      <c r="BY403" s="206"/>
      <c r="BZ403" s="206"/>
      <c r="CA403" s="206"/>
      <c r="CB403" s="206"/>
    </row>
    <row r="404" spans="58:80">
      <c r="BF404" s="187"/>
      <c r="BG404" s="187"/>
      <c r="BH404" s="223" t="str">
        <f>BI403&amp;BJ404</f>
        <v>KVA90</v>
      </c>
      <c r="BI404" s="330" t="str">
        <f>BI403</f>
        <v>KVA</v>
      </c>
      <c r="BJ404" s="187">
        <v>90</v>
      </c>
      <c r="BK404" s="192"/>
      <c r="BL404" s="187"/>
      <c r="BM404" s="187"/>
      <c r="BN404" s="187"/>
      <c r="BO404" s="187"/>
      <c r="BP404" s="187"/>
      <c r="BQ404" s="187"/>
      <c r="BR404" s="187">
        <v>129</v>
      </c>
      <c r="BS404" s="187"/>
      <c r="BT404" s="198">
        <f t="shared" ref="BT404:BU406" si="459">BT403</f>
        <v>0.3</v>
      </c>
      <c r="BU404" s="198">
        <f t="shared" si="459"/>
        <v>1</v>
      </c>
      <c r="BV404" s="199">
        <f t="shared" ref="BV404:BV418" si="460">BV403</f>
        <v>20</v>
      </c>
      <c r="BW404" s="199">
        <f t="shared" ref="BW404:BW418" si="461">BW403</f>
        <v>30</v>
      </c>
      <c r="BX404" s="206"/>
      <c r="BY404" s="206"/>
      <c r="BZ404" s="206"/>
      <c r="CA404" s="206"/>
      <c r="CB404" s="206"/>
    </row>
    <row r="405" spans="58:80">
      <c r="BF405" s="193"/>
      <c r="BG405" s="193"/>
      <c r="BH405" s="223" t="str">
        <f>BI403&amp;BJ405</f>
        <v>KVA110</v>
      </c>
      <c r="BI405" s="330" t="str">
        <f t="shared" ref="BI405" si="462">BI404</f>
        <v>KVA</v>
      </c>
      <c r="BJ405" s="187">
        <v>110</v>
      </c>
      <c r="BK405" s="192"/>
      <c r="BL405" s="187"/>
      <c r="BM405" s="187"/>
      <c r="BN405" s="187"/>
      <c r="BO405" s="187"/>
      <c r="BP405" s="187"/>
      <c r="BQ405" s="187"/>
      <c r="BR405" s="187">
        <v>149</v>
      </c>
      <c r="BS405" s="187"/>
      <c r="BT405" s="198">
        <f t="shared" si="459"/>
        <v>0.3</v>
      </c>
      <c r="BU405" s="198">
        <f t="shared" si="459"/>
        <v>1</v>
      </c>
      <c r="BV405" s="199">
        <f t="shared" si="460"/>
        <v>20</v>
      </c>
      <c r="BW405" s="199">
        <f t="shared" si="461"/>
        <v>30</v>
      </c>
      <c r="BX405" s="206"/>
      <c r="BY405" s="206"/>
      <c r="BZ405" s="206"/>
      <c r="CA405" s="206"/>
      <c r="CB405" s="206"/>
    </row>
    <row r="406" spans="58:80">
      <c r="BF406" s="187"/>
      <c r="BG406" s="187"/>
      <c r="BH406" s="223" t="str">
        <f>BI403&amp;BJ406</f>
        <v>KVA130</v>
      </c>
      <c r="BI406" s="330" t="str">
        <f>BI405</f>
        <v>KVA</v>
      </c>
      <c r="BJ406" s="187">
        <v>130</v>
      </c>
      <c r="BK406" s="192"/>
      <c r="BL406" s="187"/>
      <c r="BM406" s="187"/>
      <c r="BN406" s="187"/>
      <c r="BO406" s="187"/>
      <c r="BP406" s="187"/>
      <c r="BQ406" s="187"/>
      <c r="BR406" s="187">
        <v>169</v>
      </c>
      <c r="BS406" s="187"/>
      <c r="BT406" s="198">
        <f t="shared" si="459"/>
        <v>0.3</v>
      </c>
      <c r="BU406" s="198">
        <f t="shared" si="459"/>
        <v>1</v>
      </c>
      <c r="BV406" s="199">
        <f t="shared" si="460"/>
        <v>20</v>
      </c>
      <c r="BW406" s="199">
        <f t="shared" si="461"/>
        <v>30</v>
      </c>
      <c r="BX406" s="206"/>
      <c r="BY406" s="206"/>
      <c r="BZ406" s="206"/>
      <c r="CA406" s="206"/>
      <c r="CB406" s="206"/>
    </row>
    <row r="407" spans="58:80">
      <c r="BF407" s="187"/>
      <c r="BG407" s="187"/>
      <c r="BH407" s="222" t="str">
        <f>BI407&amp;BJ407</f>
        <v>KVB70</v>
      </c>
      <c r="BI407" s="193" t="s">
        <v>138</v>
      </c>
      <c r="BJ407" s="193">
        <v>70</v>
      </c>
      <c r="BK407" s="213"/>
      <c r="BL407" s="193"/>
      <c r="BM407" s="193"/>
      <c r="BN407" s="193"/>
      <c r="BO407" s="193"/>
      <c r="BP407" s="193"/>
      <c r="BQ407" s="193"/>
      <c r="BR407" s="193">
        <v>109</v>
      </c>
      <c r="BS407" s="193"/>
      <c r="BT407" s="195">
        <v>0.5</v>
      </c>
      <c r="BU407" s="195">
        <v>1.4</v>
      </c>
      <c r="BV407" s="199">
        <f t="shared" si="460"/>
        <v>20</v>
      </c>
      <c r="BW407" s="199">
        <f t="shared" si="461"/>
        <v>30</v>
      </c>
      <c r="BX407" s="206"/>
      <c r="BY407" s="206"/>
      <c r="BZ407" s="206"/>
      <c r="CA407" s="206"/>
      <c r="CB407" s="206"/>
    </row>
    <row r="408" spans="58:80">
      <c r="BF408" s="187"/>
      <c r="BG408" s="187"/>
      <c r="BH408" s="223" t="str">
        <f>BI407&amp;BJ408</f>
        <v>KVB90</v>
      </c>
      <c r="BI408" s="330" t="str">
        <f>BI407</f>
        <v>KVB</v>
      </c>
      <c r="BJ408" s="187">
        <v>90</v>
      </c>
      <c r="BK408" s="192"/>
      <c r="BL408" s="187"/>
      <c r="BM408" s="187"/>
      <c r="BN408" s="187"/>
      <c r="BO408" s="187"/>
      <c r="BP408" s="187"/>
      <c r="BQ408" s="187"/>
      <c r="BR408" s="187">
        <v>129</v>
      </c>
      <c r="BS408" s="187"/>
      <c r="BT408" s="198">
        <f t="shared" ref="BT408:BU410" si="463">BT407</f>
        <v>0.5</v>
      </c>
      <c r="BU408" s="198">
        <f t="shared" si="463"/>
        <v>1.4</v>
      </c>
      <c r="BV408" s="199">
        <f t="shared" si="460"/>
        <v>20</v>
      </c>
      <c r="BW408" s="199">
        <f t="shared" si="461"/>
        <v>30</v>
      </c>
      <c r="BX408" s="206"/>
      <c r="BY408" s="206"/>
      <c r="BZ408" s="206"/>
      <c r="CA408" s="206"/>
      <c r="CB408" s="206"/>
    </row>
    <row r="409" spans="58:80">
      <c r="BF409" s="193"/>
      <c r="BG409" s="193"/>
      <c r="BH409" s="223" t="str">
        <f>BI407&amp;BJ409</f>
        <v>KVB110</v>
      </c>
      <c r="BI409" s="330" t="str">
        <f t="shared" ref="BI409" si="464">BI408</f>
        <v>KVB</v>
      </c>
      <c r="BJ409" s="187">
        <v>110</v>
      </c>
      <c r="BK409" s="192"/>
      <c r="BL409" s="187"/>
      <c r="BM409" s="187"/>
      <c r="BN409" s="187"/>
      <c r="BO409" s="187"/>
      <c r="BP409" s="187"/>
      <c r="BQ409" s="187"/>
      <c r="BR409" s="187">
        <v>149</v>
      </c>
      <c r="BS409" s="187"/>
      <c r="BT409" s="198">
        <f t="shared" si="463"/>
        <v>0.5</v>
      </c>
      <c r="BU409" s="198">
        <f t="shared" si="463"/>
        <v>1.4</v>
      </c>
      <c r="BV409" s="199">
        <f t="shared" si="460"/>
        <v>20</v>
      </c>
      <c r="BW409" s="199">
        <f t="shared" si="461"/>
        <v>30</v>
      </c>
      <c r="BX409" s="206"/>
      <c r="BY409" s="206"/>
      <c r="BZ409" s="206"/>
      <c r="CA409" s="206"/>
      <c r="CB409" s="206"/>
    </row>
    <row r="410" spans="58:80">
      <c r="BF410" s="187"/>
      <c r="BG410" s="187"/>
      <c r="BH410" s="223" t="str">
        <f>BI407&amp;BJ410</f>
        <v>KVB130</v>
      </c>
      <c r="BI410" s="330" t="str">
        <f>BI409</f>
        <v>KVB</v>
      </c>
      <c r="BJ410" s="187">
        <v>130</v>
      </c>
      <c r="BK410" s="192"/>
      <c r="BL410" s="187"/>
      <c r="BM410" s="187"/>
      <c r="BN410" s="187"/>
      <c r="BO410" s="187"/>
      <c r="BP410" s="187"/>
      <c r="BQ410" s="187"/>
      <c r="BR410" s="187">
        <v>169</v>
      </c>
      <c r="BS410" s="187"/>
      <c r="BT410" s="198">
        <f t="shared" si="463"/>
        <v>0.5</v>
      </c>
      <c r="BU410" s="198">
        <f t="shared" si="463"/>
        <v>1.4</v>
      </c>
      <c r="BV410" s="199">
        <f t="shared" si="460"/>
        <v>20</v>
      </c>
      <c r="BW410" s="199">
        <f t="shared" si="461"/>
        <v>30</v>
      </c>
      <c r="BX410" s="206"/>
      <c r="BY410" s="206"/>
      <c r="BZ410" s="206"/>
      <c r="CA410" s="206"/>
      <c r="CB410" s="206"/>
    </row>
    <row r="411" spans="58:80">
      <c r="BF411" s="187"/>
      <c r="BG411" s="187"/>
      <c r="BH411" s="222" t="str">
        <f>BI411&amp;BJ411</f>
        <v>KVC70</v>
      </c>
      <c r="BI411" s="193" t="s">
        <v>139</v>
      </c>
      <c r="BJ411" s="193">
        <v>70</v>
      </c>
      <c r="BK411" s="213"/>
      <c r="BL411" s="193"/>
      <c r="BM411" s="193"/>
      <c r="BN411" s="193"/>
      <c r="BO411" s="193"/>
      <c r="BP411" s="193"/>
      <c r="BQ411" s="193"/>
      <c r="BR411" s="193">
        <v>109</v>
      </c>
      <c r="BS411" s="193"/>
      <c r="BT411" s="195">
        <v>0.6</v>
      </c>
      <c r="BU411" s="195">
        <v>1.4</v>
      </c>
      <c r="BV411" s="199">
        <f t="shared" si="460"/>
        <v>20</v>
      </c>
      <c r="BW411" s="199">
        <f t="shared" si="461"/>
        <v>30</v>
      </c>
      <c r="BX411" s="206"/>
      <c r="BY411" s="206"/>
      <c r="BZ411" s="206"/>
      <c r="CA411" s="206"/>
      <c r="CB411" s="206"/>
    </row>
    <row r="412" spans="58:80">
      <c r="BF412" s="187"/>
      <c r="BG412" s="187"/>
      <c r="BH412" s="223" t="str">
        <f>BI411&amp;BJ412</f>
        <v>KVC90</v>
      </c>
      <c r="BI412" s="330" t="str">
        <f>BI411</f>
        <v>KVC</v>
      </c>
      <c r="BJ412" s="187">
        <v>90</v>
      </c>
      <c r="BK412" s="192"/>
      <c r="BL412" s="187"/>
      <c r="BM412" s="187"/>
      <c r="BN412" s="187"/>
      <c r="BO412" s="187"/>
      <c r="BP412" s="187"/>
      <c r="BQ412" s="187"/>
      <c r="BR412" s="187">
        <v>129</v>
      </c>
      <c r="BS412" s="187"/>
      <c r="BT412" s="198">
        <f t="shared" ref="BT412:BU414" si="465">BT411</f>
        <v>0.6</v>
      </c>
      <c r="BU412" s="198">
        <f t="shared" si="465"/>
        <v>1.4</v>
      </c>
      <c r="BV412" s="199">
        <f t="shared" si="460"/>
        <v>20</v>
      </c>
      <c r="BW412" s="199">
        <f t="shared" si="461"/>
        <v>30</v>
      </c>
      <c r="BX412" s="206"/>
      <c r="BY412" s="206"/>
      <c r="BZ412" s="206"/>
      <c r="CA412" s="206"/>
      <c r="CB412" s="206"/>
    </row>
    <row r="413" spans="58:80">
      <c r="BF413" s="187"/>
      <c r="BG413" s="187"/>
      <c r="BH413" s="223" t="str">
        <f>BI411&amp;BJ413</f>
        <v>KVC110</v>
      </c>
      <c r="BI413" s="330" t="str">
        <f t="shared" ref="BI413" si="466">BI412</f>
        <v>KVC</v>
      </c>
      <c r="BJ413" s="187">
        <v>110</v>
      </c>
      <c r="BK413" s="192"/>
      <c r="BL413" s="187"/>
      <c r="BM413" s="187"/>
      <c r="BN413" s="187"/>
      <c r="BO413" s="187"/>
      <c r="BP413" s="187"/>
      <c r="BQ413" s="187"/>
      <c r="BR413" s="187">
        <v>149</v>
      </c>
      <c r="BS413" s="187"/>
      <c r="BT413" s="198">
        <f t="shared" si="465"/>
        <v>0.6</v>
      </c>
      <c r="BU413" s="198">
        <f t="shared" si="465"/>
        <v>1.4</v>
      </c>
      <c r="BV413" s="199">
        <f t="shared" si="460"/>
        <v>20</v>
      </c>
      <c r="BW413" s="199">
        <f t="shared" si="461"/>
        <v>30</v>
      </c>
      <c r="BX413" s="206"/>
      <c r="BY413" s="206"/>
      <c r="BZ413" s="206"/>
      <c r="CA413" s="206"/>
      <c r="CB413" s="206"/>
    </row>
    <row r="414" spans="58:80">
      <c r="BF414" s="187"/>
      <c r="BG414" s="187"/>
      <c r="BH414" s="223" t="str">
        <f>BI411&amp;BJ414</f>
        <v>KVC130</v>
      </c>
      <c r="BI414" s="330" t="str">
        <f>BI413</f>
        <v>KVC</v>
      </c>
      <c r="BJ414" s="187">
        <v>130</v>
      </c>
      <c r="BK414" s="192"/>
      <c r="BL414" s="187"/>
      <c r="BM414" s="187"/>
      <c r="BN414" s="187"/>
      <c r="BO414" s="187"/>
      <c r="BP414" s="187"/>
      <c r="BQ414" s="187"/>
      <c r="BR414" s="187">
        <v>169</v>
      </c>
      <c r="BS414" s="187"/>
      <c r="BT414" s="198">
        <f t="shared" si="465"/>
        <v>0.6</v>
      </c>
      <c r="BU414" s="198">
        <f t="shared" si="465"/>
        <v>1.4</v>
      </c>
      <c r="BV414" s="199">
        <f t="shared" si="460"/>
        <v>20</v>
      </c>
      <c r="BW414" s="199">
        <f t="shared" si="461"/>
        <v>30</v>
      </c>
      <c r="BX414" s="206"/>
      <c r="BY414" s="206"/>
      <c r="BZ414" s="206"/>
      <c r="CA414" s="206"/>
      <c r="CB414" s="206"/>
    </row>
    <row r="415" spans="58:80">
      <c r="BF415" s="187"/>
      <c r="BG415" s="187"/>
      <c r="BH415" s="222" t="str">
        <f>BI415&amp;BJ415</f>
        <v>KVD70</v>
      </c>
      <c r="BI415" s="193" t="s">
        <v>140</v>
      </c>
      <c r="BJ415" s="193">
        <v>70</v>
      </c>
      <c r="BK415" s="192"/>
      <c r="BL415" s="187"/>
      <c r="BM415" s="187"/>
      <c r="BN415" s="187"/>
      <c r="BO415" s="187"/>
      <c r="BP415" s="187"/>
      <c r="BQ415" s="187"/>
      <c r="BR415" s="193">
        <v>109</v>
      </c>
      <c r="BS415" s="193"/>
      <c r="BT415" s="195">
        <v>0.7</v>
      </c>
      <c r="BU415" s="195">
        <v>1.4</v>
      </c>
      <c r="BV415" s="199">
        <f t="shared" si="460"/>
        <v>20</v>
      </c>
      <c r="BW415" s="199">
        <f t="shared" si="461"/>
        <v>30</v>
      </c>
      <c r="BX415" s="206"/>
      <c r="BY415" s="206"/>
      <c r="BZ415" s="206"/>
      <c r="CA415" s="206"/>
      <c r="CB415" s="206"/>
    </row>
    <row r="416" spans="58:80">
      <c r="BF416" s="187"/>
      <c r="BG416" s="187"/>
      <c r="BH416" s="223" t="str">
        <f>BI415&amp;BJ416</f>
        <v>KVD90</v>
      </c>
      <c r="BI416" s="330" t="str">
        <f>BI415</f>
        <v>KVD</v>
      </c>
      <c r="BJ416" s="187">
        <v>90</v>
      </c>
      <c r="BK416" s="192"/>
      <c r="BL416" s="187"/>
      <c r="BM416" s="187"/>
      <c r="BN416" s="187"/>
      <c r="BO416" s="187"/>
      <c r="BP416" s="187"/>
      <c r="BQ416" s="187"/>
      <c r="BR416" s="187">
        <v>129</v>
      </c>
      <c r="BS416" s="187"/>
      <c r="BT416" s="198">
        <f t="shared" ref="BT416:BU416" si="467">BT415</f>
        <v>0.7</v>
      </c>
      <c r="BU416" s="198">
        <f t="shared" si="467"/>
        <v>1.4</v>
      </c>
      <c r="BV416" s="199">
        <f t="shared" si="460"/>
        <v>20</v>
      </c>
      <c r="BW416" s="199">
        <f t="shared" si="461"/>
        <v>30</v>
      </c>
      <c r="BX416" s="206"/>
      <c r="BY416" s="206"/>
      <c r="BZ416" s="206"/>
      <c r="CA416" s="206"/>
      <c r="CB416" s="206"/>
    </row>
    <row r="417" spans="58:132">
      <c r="BF417" s="209"/>
      <c r="BG417" s="209"/>
      <c r="BH417" s="223" t="str">
        <f>BI415&amp;BJ417</f>
        <v>KVD110</v>
      </c>
      <c r="BI417" s="330" t="str">
        <f t="shared" ref="BI417" si="468">BI416</f>
        <v>KVD</v>
      </c>
      <c r="BJ417" s="187">
        <v>110</v>
      </c>
      <c r="BK417" s="192"/>
      <c r="BL417" s="187"/>
      <c r="BM417" s="187"/>
      <c r="BN417" s="187"/>
      <c r="BO417" s="187"/>
      <c r="BP417" s="187"/>
      <c r="BQ417" s="187"/>
      <c r="BR417" s="187">
        <v>149</v>
      </c>
      <c r="BS417" s="187"/>
      <c r="BT417" s="198">
        <f t="shared" ref="BT417:BU417" si="469">BT416</f>
        <v>0.7</v>
      </c>
      <c r="BU417" s="198">
        <f t="shared" si="469"/>
        <v>1.4</v>
      </c>
      <c r="BV417" s="199">
        <f t="shared" si="460"/>
        <v>20</v>
      </c>
      <c r="BW417" s="199">
        <f t="shared" si="461"/>
        <v>30</v>
      </c>
      <c r="BX417" s="206"/>
      <c r="BY417" s="206"/>
      <c r="BZ417" s="206"/>
      <c r="CA417" s="206"/>
      <c r="CB417" s="206"/>
    </row>
    <row r="418" spans="58:132" ht="13.5">
      <c r="BF418" s="205"/>
      <c r="BG418" s="205"/>
      <c r="BH418" s="223" t="str">
        <f>BI415&amp;BJ418</f>
        <v>KVD130</v>
      </c>
      <c r="BI418" s="330" t="str">
        <f>BI417</f>
        <v>KVD</v>
      </c>
      <c r="BJ418" s="187">
        <v>130</v>
      </c>
      <c r="BK418" s="192"/>
      <c r="BL418" s="187"/>
      <c r="BM418" s="187"/>
      <c r="BN418" s="187"/>
      <c r="BO418" s="187"/>
      <c r="BP418" s="187"/>
      <c r="BQ418" s="187"/>
      <c r="BR418" s="187">
        <v>169</v>
      </c>
      <c r="BS418" s="187"/>
      <c r="BT418" s="198">
        <f t="shared" ref="BT418:BU418" si="470">BT417</f>
        <v>0.7</v>
      </c>
      <c r="BU418" s="198">
        <f t="shared" si="470"/>
        <v>1.4</v>
      </c>
      <c r="BV418" s="199">
        <f t="shared" si="460"/>
        <v>20</v>
      </c>
      <c r="BW418" s="199">
        <f t="shared" si="461"/>
        <v>30</v>
      </c>
      <c r="BX418" s="206"/>
      <c r="BY418" s="206"/>
      <c r="BZ418" s="206"/>
      <c r="CA418" s="206"/>
      <c r="CB418" s="206"/>
    </row>
    <row r="419" spans="58:132" ht="13.5">
      <c r="BF419" s="205"/>
      <c r="BG419" s="205"/>
      <c r="BH419" s="222" t="str">
        <f>BI419&amp;BJ419</f>
        <v>QVA80</v>
      </c>
      <c r="BI419" s="209" t="s">
        <v>141</v>
      </c>
      <c r="BJ419" s="209">
        <v>80</v>
      </c>
      <c r="BK419" s="214"/>
      <c r="BL419" s="209"/>
      <c r="BM419" s="209"/>
      <c r="BN419" s="209"/>
      <c r="BO419" s="209"/>
      <c r="BP419" s="209"/>
      <c r="BQ419" s="209"/>
      <c r="BR419" s="209">
        <v>60</v>
      </c>
      <c r="BS419" s="209"/>
      <c r="BT419" s="195">
        <v>0.2</v>
      </c>
      <c r="BU419" s="195">
        <v>1.2</v>
      </c>
      <c r="BV419" s="196">
        <v>50</v>
      </c>
      <c r="BW419" s="196">
        <v>50</v>
      </c>
      <c r="BX419" s="206"/>
      <c r="BY419" s="206"/>
      <c r="BZ419" s="206"/>
      <c r="CA419" s="206"/>
      <c r="CB419" s="206"/>
    </row>
    <row r="420" spans="58:132" ht="13.5">
      <c r="BF420" s="209"/>
      <c r="BG420" s="209"/>
      <c r="BH420" s="223" t="str">
        <f>BI419&amp;BJ420</f>
        <v>QVA100</v>
      </c>
      <c r="BI420" s="330" t="str">
        <f>BI419</f>
        <v>QVA</v>
      </c>
      <c r="BJ420" s="205">
        <v>100</v>
      </c>
      <c r="BK420" s="215"/>
      <c r="BL420" s="205"/>
      <c r="BM420" s="205"/>
      <c r="BN420" s="205"/>
      <c r="BO420" s="205"/>
      <c r="BP420" s="205"/>
      <c r="BQ420" s="205"/>
      <c r="BR420" s="205">
        <v>80</v>
      </c>
      <c r="BS420" s="205"/>
      <c r="BT420" s="198">
        <f>BT419</f>
        <v>0.2</v>
      </c>
      <c r="BU420" s="198">
        <f>BU419</f>
        <v>1.2</v>
      </c>
      <c r="BV420" s="199">
        <v>50</v>
      </c>
      <c r="BW420" s="199">
        <v>50</v>
      </c>
      <c r="BX420" s="206"/>
      <c r="BY420" s="206"/>
      <c r="BZ420" s="206"/>
      <c r="CA420" s="206"/>
      <c r="CB420" s="206"/>
    </row>
    <row r="421" spans="58:132" ht="13.5">
      <c r="BF421" s="205"/>
      <c r="BG421" s="205"/>
      <c r="BH421" s="223" t="str">
        <f>BI419&amp;BJ421</f>
        <v>QVA120</v>
      </c>
      <c r="BI421" s="330" t="str">
        <f t="shared" ref="BI421" si="471">BI420</f>
        <v>QVA</v>
      </c>
      <c r="BJ421" s="205">
        <v>120</v>
      </c>
      <c r="BK421" s="215"/>
      <c r="BL421" s="205"/>
      <c r="BM421" s="205"/>
      <c r="BN421" s="205"/>
      <c r="BO421" s="205"/>
      <c r="BP421" s="205"/>
      <c r="BQ421" s="205"/>
      <c r="BR421" s="205">
        <v>80</v>
      </c>
      <c r="BS421" s="205"/>
      <c r="BT421" s="198">
        <f t="shared" ref="BT421:BU430" si="472">BT420</f>
        <v>0.2</v>
      </c>
      <c r="BU421" s="198">
        <f t="shared" si="472"/>
        <v>1.2</v>
      </c>
      <c r="BV421" s="199">
        <v>60</v>
      </c>
      <c r="BW421" s="199">
        <v>60</v>
      </c>
      <c r="BX421" s="206"/>
      <c r="BY421" s="206"/>
      <c r="BZ421" s="206"/>
      <c r="CA421" s="206"/>
      <c r="CB421" s="206"/>
    </row>
    <row r="422" spans="58:132" ht="13.5">
      <c r="BF422" s="205"/>
      <c r="BG422" s="205"/>
      <c r="BH422" s="222" t="str">
        <f>BI422&amp;BJ422</f>
        <v>QVB80</v>
      </c>
      <c r="BI422" s="209" t="s">
        <v>142</v>
      </c>
      <c r="BJ422" s="209">
        <v>80</v>
      </c>
      <c r="BK422" s="214"/>
      <c r="BL422" s="209"/>
      <c r="BM422" s="209"/>
      <c r="BN422" s="209"/>
      <c r="BO422" s="209"/>
      <c r="BP422" s="209"/>
      <c r="BQ422" s="209"/>
      <c r="BR422" s="209">
        <v>60</v>
      </c>
      <c r="BS422" s="209"/>
      <c r="BT422" s="195">
        <v>0.3</v>
      </c>
      <c r="BU422" s="195">
        <v>1.4</v>
      </c>
      <c r="BV422" s="196">
        <v>50</v>
      </c>
      <c r="BW422" s="196">
        <v>50</v>
      </c>
      <c r="BX422" s="206"/>
      <c r="BY422" s="206"/>
      <c r="BZ422" s="206"/>
      <c r="CA422" s="206"/>
      <c r="CB422" s="206"/>
    </row>
    <row r="423" spans="58:132" ht="13.5">
      <c r="BF423" s="209"/>
      <c r="BG423" s="209"/>
      <c r="BH423" s="223" t="str">
        <f>BI422&amp;BJ423</f>
        <v>QVB100</v>
      </c>
      <c r="BI423" s="330" t="str">
        <f>BI422</f>
        <v>QVB</v>
      </c>
      <c r="BJ423" s="205">
        <v>100</v>
      </c>
      <c r="BK423" s="215"/>
      <c r="BL423" s="205"/>
      <c r="BM423" s="205"/>
      <c r="BN423" s="205"/>
      <c r="BO423" s="205"/>
      <c r="BP423" s="205"/>
      <c r="BQ423" s="205"/>
      <c r="BR423" s="205">
        <v>80</v>
      </c>
      <c r="BS423" s="205"/>
      <c r="BT423" s="198">
        <f t="shared" si="472"/>
        <v>0.3</v>
      </c>
      <c r="BU423" s="198">
        <f t="shared" si="472"/>
        <v>1.4</v>
      </c>
      <c r="BV423" s="199">
        <v>50</v>
      </c>
      <c r="BW423" s="199">
        <v>50</v>
      </c>
      <c r="BX423" s="206"/>
      <c r="BY423" s="206"/>
      <c r="BZ423" s="206"/>
      <c r="CA423" s="206"/>
      <c r="CB423" s="206"/>
    </row>
    <row r="424" spans="58:132" ht="13.5">
      <c r="BF424" s="205"/>
      <c r="BG424" s="205"/>
      <c r="BH424" s="223" t="str">
        <f>BI422&amp;BJ424</f>
        <v>QVB120</v>
      </c>
      <c r="BI424" s="330" t="str">
        <f t="shared" ref="BI424" si="473">BI423</f>
        <v>QVB</v>
      </c>
      <c r="BJ424" s="205">
        <v>120</v>
      </c>
      <c r="BK424" s="215"/>
      <c r="BL424" s="205"/>
      <c r="BM424" s="205"/>
      <c r="BN424" s="205"/>
      <c r="BO424" s="205"/>
      <c r="BP424" s="205"/>
      <c r="BQ424" s="205"/>
      <c r="BR424" s="205">
        <v>80</v>
      </c>
      <c r="BS424" s="205"/>
      <c r="BT424" s="198">
        <f t="shared" si="472"/>
        <v>0.3</v>
      </c>
      <c r="BU424" s="198">
        <f t="shared" si="472"/>
        <v>1.4</v>
      </c>
      <c r="BV424" s="199">
        <v>60</v>
      </c>
      <c r="BW424" s="199">
        <v>60</v>
      </c>
      <c r="BX424" s="206"/>
      <c r="BY424" s="206"/>
      <c r="BZ424" s="206"/>
      <c r="CA424" s="206"/>
      <c r="CB424" s="206"/>
    </row>
    <row r="425" spans="58:132" ht="13.5">
      <c r="BF425" s="205"/>
      <c r="BG425" s="205"/>
      <c r="BH425" s="222" t="str">
        <f>BI425&amp;BJ425</f>
        <v>QVC80</v>
      </c>
      <c r="BI425" s="209" t="s">
        <v>143</v>
      </c>
      <c r="BJ425" s="209">
        <v>80</v>
      </c>
      <c r="BK425" s="214"/>
      <c r="BL425" s="209"/>
      <c r="BM425" s="209"/>
      <c r="BN425" s="209"/>
      <c r="BO425" s="209"/>
      <c r="BP425" s="209"/>
      <c r="BQ425" s="209"/>
      <c r="BR425" s="209">
        <v>60</v>
      </c>
      <c r="BS425" s="209"/>
      <c r="BT425" s="195">
        <v>0.4</v>
      </c>
      <c r="BU425" s="195">
        <f t="shared" si="472"/>
        <v>1.4</v>
      </c>
      <c r="BV425" s="196">
        <v>50</v>
      </c>
      <c r="BW425" s="196">
        <v>50</v>
      </c>
      <c r="BX425" s="206"/>
      <c r="BY425" s="206"/>
      <c r="BZ425" s="206"/>
      <c r="CA425" s="206"/>
      <c r="CB425" s="206"/>
      <c r="CE425" s="217"/>
      <c r="EB425"/>
    </row>
    <row r="426" spans="58:132" ht="13.5">
      <c r="BF426" s="209"/>
      <c r="BG426" s="209"/>
      <c r="BH426" s="223" t="str">
        <f>BI425&amp;BJ426</f>
        <v>QVC100</v>
      </c>
      <c r="BI426" s="330" t="str">
        <f>BI425</f>
        <v>QVC</v>
      </c>
      <c r="BJ426" s="205">
        <v>100</v>
      </c>
      <c r="BK426" s="215"/>
      <c r="BL426" s="205"/>
      <c r="BM426" s="205"/>
      <c r="BN426" s="205"/>
      <c r="BO426" s="205"/>
      <c r="BP426" s="205"/>
      <c r="BQ426" s="205"/>
      <c r="BR426" s="205">
        <v>80</v>
      </c>
      <c r="BS426" s="205"/>
      <c r="BT426" s="198">
        <f t="shared" si="472"/>
        <v>0.4</v>
      </c>
      <c r="BU426" s="198">
        <f t="shared" si="472"/>
        <v>1.4</v>
      </c>
      <c r="BV426" s="199">
        <v>50</v>
      </c>
      <c r="BW426" s="199">
        <v>50</v>
      </c>
      <c r="BX426" s="206"/>
      <c r="BY426" s="206"/>
      <c r="BZ426" s="206"/>
      <c r="CA426" s="206"/>
      <c r="CB426" s="206"/>
    </row>
    <row r="427" spans="58:132" ht="13.5">
      <c r="BF427" s="205"/>
      <c r="BG427" s="205"/>
      <c r="BH427" s="223" t="str">
        <f>BI425&amp;BJ427</f>
        <v>QVC120</v>
      </c>
      <c r="BI427" s="330" t="str">
        <f t="shared" ref="BI427" si="474">BI426</f>
        <v>QVC</v>
      </c>
      <c r="BJ427" s="205">
        <v>120</v>
      </c>
      <c r="BK427" s="215"/>
      <c r="BL427" s="205"/>
      <c r="BM427" s="205"/>
      <c r="BN427" s="205"/>
      <c r="BO427" s="205"/>
      <c r="BP427" s="205"/>
      <c r="BQ427" s="205"/>
      <c r="BR427" s="205">
        <v>80</v>
      </c>
      <c r="BS427" s="205"/>
      <c r="BT427" s="198">
        <f t="shared" si="472"/>
        <v>0.4</v>
      </c>
      <c r="BU427" s="198">
        <f t="shared" si="472"/>
        <v>1.4</v>
      </c>
      <c r="BV427" s="199">
        <v>60</v>
      </c>
      <c r="BW427" s="199">
        <v>60</v>
      </c>
      <c r="BX427" s="206"/>
      <c r="BY427" s="206"/>
      <c r="BZ427" s="206"/>
      <c r="CA427" s="206"/>
      <c r="CB427" s="206"/>
    </row>
    <row r="428" spans="58:132" ht="13.5">
      <c r="BF428" s="205"/>
      <c r="BG428" s="205"/>
      <c r="BH428" s="222" t="str">
        <f>BI428&amp;BJ428</f>
        <v>QVD80</v>
      </c>
      <c r="BI428" s="209" t="s">
        <v>144</v>
      </c>
      <c r="BJ428" s="209">
        <v>80</v>
      </c>
      <c r="BK428" s="214"/>
      <c r="BL428" s="209"/>
      <c r="BM428" s="209"/>
      <c r="BN428" s="209"/>
      <c r="BO428" s="209"/>
      <c r="BP428" s="209"/>
      <c r="BQ428" s="209"/>
      <c r="BR428" s="209">
        <v>60</v>
      </c>
      <c r="BS428" s="209"/>
      <c r="BT428" s="195">
        <v>0.5</v>
      </c>
      <c r="BU428" s="195">
        <f t="shared" si="472"/>
        <v>1.4</v>
      </c>
      <c r="BV428" s="196">
        <v>50</v>
      </c>
      <c r="BW428" s="196">
        <v>50</v>
      </c>
      <c r="BX428" s="206"/>
      <c r="BY428" s="206"/>
      <c r="BZ428" s="206"/>
      <c r="CA428" s="206"/>
      <c r="CB428" s="206"/>
    </row>
    <row r="429" spans="58:132" ht="13.5">
      <c r="BH429" s="223" t="str">
        <f>BI428&amp;BJ429</f>
        <v>QVD100</v>
      </c>
      <c r="BI429" s="330" t="str">
        <f>BI428</f>
        <v>QVD</v>
      </c>
      <c r="BJ429" s="205">
        <v>100</v>
      </c>
      <c r="BK429" s="215"/>
      <c r="BL429" s="205"/>
      <c r="BM429" s="205"/>
      <c r="BN429" s="205"/>
      <c r="BO429" s="205"/>
      <c r="BP429" s="205"/>
      <c r="BQ429" s="205"/>
      <c r="BR429" s="205">
        <v>80</v>
      </c>
      <c r="BS429" s="205"/>
      <c r="BT429" s="198">
        <f t="shared" si="472"/>
        <v>0.5</v>
      </c>
      <c r="BU429" s="198">
        <f t="shared" si="472"/>
        <v>1.4</v>
      </c>
      <c r="BV429" s="199">
        <v>50</v>
      </c>
      <c r="BW429" s="199">
        <v>50</v>
      </c>
      <c r="BX429" s="206"/>
      <c r="BY429" s="206"/>
      <c r="BZ429" s="206"/>
      <c r="CA429" s="206"/>
      <c r="CB429" s="206"/>
    </row>
    <row r="430" spans="58:132" ht="13.5">
      <c r="BH430" s="223" t="str">
        <f>BI428&amp;BJ430</f>
        <v>QVD120</v>
      </c>
      <c r="BI430" s="330" t="str">
        <f t="shared" ref="BI430" si="475">BI429</f>
        <v>QVD</v>
      </c>
      <c r="BJ430" s="205">
        <v>120</v>
      </c>
      <c r="BK430" s="215"/>
      <c r="BL430" s="205"/>
      <c r="BM430" s="205"/>
      <c r="BN430" s="205"/>
      <c r="BO430" s="205"/>
      <c r="BP430" s="205"/>
      <c r="BQ430" s="205"/>
      <c r="BR430" s="205">
        <v>80</v>
      </c>
      <c r="BS430" s="205"/>
      <c r="BT430" s="198">
        <f t="shared" si="472"/>
        <v>0.5</v>
      </c>
      <c r="BU430" s="198">
        <f t="shared" si="472"/>
        <v>1.4</v>
      </c>
      <c r="BV430" s="199">
        <v>60</v>
      </c>
      <c r="BW430" s="199">
        <v>60</v>
      </c>
      <c r="BX430" s="206"/>
      <c r="BY430" s="206"/>
      <c r="BZ430" s="206"/>
      <c r="CA430" s="206"/>
      <c r="CB430" s="352"/>
    </row>
    <row r="431" spans="58:132">
      <c r="BJ431" s="216"/>
      <c r="BK431" s="184"/>
      <c r="BW431" s="184"/>
      <c r="BX431" s="184"/>
      <c r="BY431" s="206"/>
      <c r="BZ431" s="206"/>
      <c r="CA431" s="206"/>
      <c r="CB431" s="206"/>
    </row>
    <row r="432" spans="58:132">
      <c r="BW432" s="184"/>
      <c r="BX432" s="184"/>
      <c r="BY432" s="206"/>
      <c r="BZ432" s="206"/>
      <c r="CA432" s="206"/>
      <c r="CB432" s="206"/>
    </row>
    <row r="433" spans="75:80">
      <c r="BW433" s="184"/>
      <c r="BX433" s="184"/>
      <c r="BY433" s="206"/>
      <c r="BZ433" s="206"/>
      <c r="CA433" s="206"/>
      <c r="CB433" s="206"/>
    </row>
    <row r="434" spans="75:80">
      <c r="BW434" s="184"/>
      <c r="BX434" s="184"/>
      <c r="BY434" s="206"/>
      <c r="BZ434" s="206"/>
      <c r="CA434" s="206"/>
      <c r="CB434" s="206"/>
    </row>
    <row r="435" spans="75:80">
      <c r="BW435" s="184"/>
      <c r="BX435" s="184"/>
      <c r="BY435" s="206"/>
      <c r="BZ435" s="206"/>
      <c r="CA435" s="206"/>
      <c r="CB435" s="206"/>
    </row>
    <row r="436" spans="75:80">
      <c r="BW436" s="184"/>
      <c r="BX436" s="184"/>
      <c r="BY436" s="206"/>
      <c r="BZ436" s="206"/>
      <c r="CA436" s="206"/>
      <c r="CB436" s="206"/>
    </row>
    <row r="437" spans="75:80">
      <c r="BW437" s="184"/>
      <c r="BX437" s="184"/>
      <c r="BY437" s="206"/>
      <c r="BZ437" s="206"/>
      <c r="CA437" s="206"/>
      <c r="CB437" s="206"/>
    </row>
    <row r="438" spans="75:80">
      <c r="BW438" s="184"/>
      <c r="BX438" s="184"/>
      <c r="BY438" s="206"/>
      <c r="BZ438" s="206"/>
      <c r="CA438" s="206"/>
      <c r="CB438" s="206"/>
    </row>
    <row r="439" spans="75:80">
      <c r="BW439" s="184"/>
      <c r="BX439" s="184"/>
      <c r="BY439" s="206"/>
      <c r="BZ439" s="206"/>
      <c r="CA439" s="206"/>
      <c r="CB439" s="206"/>
    </row>
    <row r="440" spans="75:80">
      <c r="BW440" s="184"/>
      <c r="BX440" s="184"/>
      <c r="BY440" s="206"/>
      <c r="BZ440" s="206"/>
      <c r="CA440" s="206"/>
      <c r="CB440" s="206"/>
    </row>
    <row r="441" spans="75:80">
      <c r="BW441" s="184"/>
      <c r="BX441" s="184"/>
      <c r="BY441" s="206"/>
      <c r="BZ441" s="206"/>
      <c r="CA441" s="206"/>
      <c r="CB441" s="206"/>
    </row>
    <row r="442" spans="75:80">
      <c r="BW442" s="184"/>
      <c r="BX442" s="184"/>
      <c r="BY442" s="206"/>
      <c r="BZ442" s="206"/>
      <c r="CA442" s="206"/>
      <c r="CB442" s="206"/>
    </row>
    <row r="443" spans="75:80">
      <c r="BW443" s="184"/>
      <c r="BX443" s="184"/>
      <c r="BY443" s="206"/>
      <c r="BZ443" s="206"/>
      <c r="CA443" s="206"/>
      <c r="CB443" s="206"/>
    </row>
    <row r="444" spans="75:80">
      <c r="BW444" s="184"/>
      <c r="BX444" s="184"/>
      <c r="BY444" s="206"/>
      <c r="BZ444" s="206"/>
      <c r="CA444" s="206"/>
      <c r="CB444" s="206"/>
    </row>
    <row r="445" spans="75:80">
      <c r="BW445" s="184"/>
      <c r="BX445" s="184"/>
      <c r="BY445" s="206"/>
      <c r="BZ445" s="206"/>
      <c r="CA445" s="206"/>
      <c r="CB445" s="206"/>
    </row>
    <row r="446" spans="75:80">
      <c r="BW446" s="184"/>
      <c r="BX446" s="184"/>
      <c r="BY446" s="206"/>
      <c r="BZ446" s="206"/>
      <c r="CA446" s="206"/>
      <c r="CB446" s="206"/>
    </row>
    <row r="447" spans="75:80">
      <c r="BW447" s="184"/>
      <c r="BX447" s="184"/>
      <c r="BY447" s="206"/>
      <c r="BZ447" s="206"/>
      <c r="CA447" s="206"/>
      <c r="CB447" s="206"/>
    </row>
    <row r="448" spans="75:80">
      <c r="BW448" s="184"/>
      <c r="BX448" s="184"/>
      <c r="BY448" s="206"/>
      <c r="BZ448" s="206"/>
      <c r="CA448" s="206"/>
      <c r="CB448" s="206"/>
    </row>
    <row r="449" spans="75:80">
      <c r="BW449" s="184"/>
      <c r="BX449" s="184"/>
      <c r="BY449" s="206"/>
      <c r="BZ449" s="206"/>
      <c r="CA449" s="206"/>
      <c r="CB449" s="206"/>
    </row>
    <row r="450" spans="75:80">
      <c r="BW450" s="184"/>
      <c r="BX450" s="184"/>
      <c r="BY450" s="206"/>
      <c r="BZ450" s="206"/>
      <c r="CA450" s="206"/>
      <c r="CB450" s="206"/>
    </row>
    <row r="451" spans="75:80">
      <c r="BW451" s="184"/>
      <c r="BX451" s="184"/>
    </row>
  </sheetData>
  <sheetProtection algorithmName="SHA-512" hashValue="9LsfLUTE7h7NXr/1X2P82hwL6umImNXIJ0el4Qa/3jM9uPVo4arC1Z1Vw4lXhzgu7Fij0zB1Husp8CIQ8ly8Rw==" saltValue="GflEZb5CmKpXafUwCobxRA==" spinCount="100000" sheet="1" objects="1" scenarios="1" selectLockedCells="1"/>
  <dataConsolidate/>
  <mergeCells count="100">
    <mergeCell ref="F32:G32"/>
    <mergeCell ref="F41:H41"/>
    <mergeCell ref="F42:H42"/>
    <mergeCell ref="C38:D38"/>
    <mergeCell ref="C39:D39"/>
    <mergeCell ref="C40:D40"/>
    <mergeCell ref="O41:R41"/>
    <mergeCell ref="O42:R42"/>
    <mergeCell ref="O43:R43"/>
    <mergeCell ref="L43:M43"/>
    <mergeCell ref="L41:M41"/>
    <mergeCell ref="L42:M42"/>
    <mergeCell ref="T3:U4"/>
    <mergeCell ref="T5:U6"/>
    <mergeCell ref="S14:U15"/>
    <mergeCell ref="P13:R13"/>
    <mergeCell ref="L13:O13"/>
    <mergeCell ref="O5:R5"/>
    <mergeCell ref="M3:O3"/>
    <mergeCell ref="M4:Q4"/>
    <mergeCell ref="BY63:CB63"/>
    <mergeCell ref="P54:R55"/>
    <mergeCell ref="O36:R36"/>
    <mergeCell ref="O35:R35"/>
    <mergeCell ref="O37:R37"/>
    <mergeCell ref="T40:T41"/>
    <mergeCell ref="O44:R44"/>
    <mergeCell ref="O45:R45"/>
    <mergeCell ref="W34:Z36"/>
    <mergeCell ref="T47:T48"/>
    <mergeCell ref="T51:T52"/>
    <mergeCell ref="J51:R53"/>
    <mergeCell ref="J46:R46"/>
    <mergeCell ref="J47:R47"/>
    <mergeCell ref="J48:R48"/>
    <mergeCell ref="J49:R49"/>
    <mergeCell ref="J50:R50"/>
    <mergeCell ref="E7:K7"/>
    <mergeCell ref="E6:K6"/>
    <mergeCell ref="E8:K8"/>
    <mergeCell ref="E9:K9"/>
    <mergeCell ref="A45:E45"/>
    <mergeCell ref="F43:H43"/>
    <mergeCell ref="C43:D43"/>
    <mergeCell ref="C41:D41"/>
    <mergeCell ref="C42:D42"/>
    <mergeCell ref="F36:H36"/>
    <mergeCell ref="F37:H37"/>
    <mergeCell ref="I35:I43"/>
    <mergeCell ref="F38:H38"/>
    <mergeCell ref="F39:H39"/>
    <mergeCell ref="F40:H40"/>
    <mergeCell ref="M1:R1"/>
    <mergeCell ref="E3:K3"/>
    <mergeCell ref="E5:K5"/>
    <mergeCell ref="E4:K4"/>
    <mergeCell ref="O40:R40"/>
    <mergeCell ref="O33:Q33"/>
    <mergeCell ref="L38:M38"/>
    <mergeCell ref="L39:M39"/>
    <mergeCell ref="E11:K11"/>
    <mergeCell ref="E10:K10"/>
    <mergeCell ref="F30:G30"/>
    <mergeCell ref="L36:M36"/>
    <mergeCell ref="L37:M37"/>
    <mergeCell ref="L40:M40"/>
    <mergeCell ref="A33:N33"/>
    <mergeCell ref="L35:M35"/>
    <mergeCell ref="S16:U16"/>
    <mergeCell ref="T7:U8"/>
    <mergeCell ref="C35:D35"/>
    <mergeCell ref="O38:R38"/>
    <mergeCell ref="M7:P7"/>
    <mergeCell ref="M9:R9"/>
    <mergeCell ref="F22:G22"/>
    <mergeCell ref="F23:G23"/>
    <mergeCell ref="F24:G24"/>
    <mergeCell ref="F25:G25"/>
    <mergeCell ref="F26:G26"/>
    <mergeCell ref="E12:K12"/>
    <mergeCell ref="H14:H15"/>
    <mergeCell ref="C36:D36"/>
    <mergeCell ref="C37:D37"/>
    <mergeCell ref="D14:D16"/>
    <mergeCell ref="O39:R39"/>
    <mergeCell ref="F28:G28"/>
    <mergeCell ref="F20:G20"/>
    <mergeCell ref="F21:G21"/>
    <mergeCell ref="F13:J13"/>
    <mergeCell ref="P14:R14"/>
    <mergeCell ref="F17:G17"/>
    <mergeCell ref="F18:G18"/>
    <mergeCell ref="F19:G19"/>
    <mergeCell ref="I14:I16"/>
    <mergeCell ref="F27:G27"/>
    <mergeCell ref="F14:G14"/>
    <mergeCell ref="F15:G15"/>
    <mergeCell ref="F16:G16"/>
    <mergeCell ref="F29:G29"/>
    <mergeCell ref="F31:G31"/>
  </mergeCells>
  <phoneticPr fontId="0" type="noConversion"/>
  <conditionalFormatting sqref="E44">
    <cfRule type="expression" dxfId="27" priority="119" stopIfTrue="1">
      <formula>AN47=1</formula>
    </cfRule>
  </conditionalFormatting>
  <conditionalFormatting sqref="F47:F50">
    <cfRule type="cellIs" dxfId="26" priority="127" stopIfTrue="1" operator="greaterThan">
      <formula>AT47</formula>
    </cfRule>
  </conditionalFormatting>
  <conditionalFormatting sqref="N17:N32">
    <cfRule type="expression" dxfId="25" priority="138" stopIfTrue="1">
      <formula>AND(AG17=1,AC17&lt;AW17)</formula>
    </cfRule>
  </conditionalFormatting>
  <conditionalFormatting sqref="F16">
    <cfRule type="expression" dxfId="24" priority="76" stopIfTrue="1">
      <formula>SUM(G17:G32)&gt;0</formula>
    </cfRule>
  </conditionalFormatting>
  <conditionalFormatting sqref="F51:F52">
    <cfRule type="cellIs" dxfId="23" priority="67" operator="equal">
      <formula>0</formula>
    </cfRule>
  </conditionalFormatting>
  <conditionalFormatting sqref="H17:H32">
    <cfRule type="cellIs" dxfId="22" priority="58" stopIfTrue="1" operator="equal">
      <formula>0</formula>
    </cfRule>
    <cfRule type="cellIs" dxfId="21" priority="59" stopIfTrue="1" operator="notBetween">
      <formula>AT17</formula>
      <formula>AU17</formula>
    </cfRule>
  </conditionalFormatting>
  <conditionalFormatting sqref="E18:E32">
    <cfRule type="expression" dxfId="20" priority="57">
      <formula>COUNTIF(INDIRECT("D_"&amp;C18),E18)=0</formula>
    </cfRule>
  </conditionalFormatting>
  <conditionalFormatting sqref="K17:K32">
    <cfRule type="expression" dxfId="19" priority="56">
      <formula>AR17=0</formula>
    </cfRule>
  </conditionalFormatting>
  <conditionalFormatting sqref="M17:M32">
    <cfRule type="expression" dxfId="18" priority="163">
      <formula>IF(AND(L17)&lt;&gt;"",M17="")</formula>
    </cfRule>
    <cfRule type="expression" dxfId="17" priority="164" stopIfTrue="1">
      <formula>AND(M17&gt;0,M17&lt;AV17)</formula>
    </cfRule>
  </conditionalFormatting>
  <conditionalFormatting sqref="P17:Q32">
    <cfRule type="expression" dxfId="16" priority="165">
      <formula>MID($C17,2,1)="V"</formula>
    </cfRule>
  </conditionalFormatting>
  <conditionalFormatting sqref="R17:R32">
    <cfRule type="expression" dxfId="15" priority="50">
      <formula>$P17=""</formula>
    </cfRule>
  </conditionalFormatting>
  <conditionalFormatting sqref="D17:D32">
    <cfRule type="expression" dxfId="14" priority="3">
      <formula>AND(AM17=1,D17="")</formula>
    </cfRule>
    <cfRule type="expression" dxfId="13" priority="48">
      <formula>AJ17=0</formula>
    </cfRule>
  </conditionalFormatting>
  <conditionalFormatting sqref="J17:J32">
    <cfRule type="expression" dxfId="12" priority="46">
      <formula>AQ17=0</formula>
    </cfRule>
  </conditionalFormatting>
  <conditionalFormatting sqref="O17:O32">
    <cfRule type="expression" dxfId="11" priority="1">
      <formula>AND(D17="-L2-3",E17&lt;180)</formula>
    </cfRule>
    <cfRule type="expression" dxfId="10" priority="38">
      <formula>OR(MID($C17,2,1)="V",LEFT($C17,1)="E")</formula>
    </cfRule>
  </conditionalFormatting>
  <conditionalFormatting sqref="P17:Q32 L17:M32">
    <cfRule type="expression" dxfId="9" priority="39">
      <formula>$BL17="f"</formula>
    </cfRule>
  </conditionalFormatting>
  <conditionalFormatting sqref="F17:G32">
    <cfRule type="cellIs" dxfId="8" priority="36" operator="greaterThan">
      <formula>0</formula>
    </cfRule>
  </conditionalFormatting>
  <conditionalFormatting sqref="F17:F32">
    <cfRule type="expression" dxfId="7" priority="21">
      <formula>AND(OR($AO17=1,$AO17="x"),$AP17=0)</formula>
    </cfRule>
    <cfRule type="expression" dxfId="6" priority="37">
      <formula>$AP17=0</formula>
    </cfRule>
  </conditionalFormatting>
  <conditionalFormatting sqref="S14 S16:U32">
    <cfRule type="cellIs" dxfId="5" priority="20" operator="notEqual">
      <formula>""</formula>
    </cfRule>
  </conditionalFormatting>
  <conditionalFormatting sqref="I35:I43">
    <cfRule type="cellIs" dxfId="4" priority="17" operator="notEqual">
      <formula>""</formula>
    </cfRule>
  </conditionalFormatting>
  <conditionalFormatting sqref="F13:J13">
    <cfRule type="cellIs" dxfId="3" priority="12" operator="notEqual">
      <formula>""</formula>
    </cfRule>
  </conditionalFormatting>
  <conditionalFormatting sqref="E17:E18">
    <cfRule type="expression" dxfId="2" priority="11">
      <formula>COUNTIF(INDIRECT("D_"&amp;C17),E17)=0</formula>
    </cfRule>
  </conditionalFormatting>
  <conditionalFormatting sqref="M17:M32">
    <cfRule type="expression" dxfId="1" priority="4" stopIfTrue="1">
      <formula>AND(AF17=1,AB17&lt;AV17)</formula>
    </cfRule>
  </conditionalFormatting>
  <conditionalFormatting sqref="E17:E32">
    <cfRule type="expression" dxfId="0" priority="2">
      <formula>AND(D17="-L2-3",E17&lt;180)</formula>
    </cfRule>
  </conditionalFormatting>
  <dataValidations count="11">
    <dataValidation type="list" allowBlank="1" showInputMessage="1" showErrorMessage="1" sqref="B51" xr:uid="{00000000-0002-0000-0000-000000000000}">
      <formula1>$BY$65:$BY$68</formula1>
    </dataValidation>
    <dataValidation type="list" allowBlank="1" showInputMessage="1" showErrorMessage="1" errorTitle="Element-Typ" error="Wählen Sie eine Standardtypenbezeichnung aus unserer Dokumentation" sqref="E17:E32" xr:uid="{00000000-0002-0000-0000-000001000000}">
      <formula1>INDIRECT("D_"&amp;$C17)</formula1>
    </dataValidation>
    <dataValidation type="list" allowBlank="1" showInputMessage="1" showErrorMessage="1" sqref="F17:G32" xr:uid="{00000000-0002-0000-0000-000002000000}">
      <formula1>INDIRECT("c_"&amp;LEFT(C17,2))</formula1>
    </dataValidation>
    <dataValidation type="list" allowBlank="1" showErrorMessage="1" errorTitle="Element-Typ" error="Wählen Sie eine Standardtypenbezeichnung aus unserer Dokumentation" sqref="C17:C32" xr:uid="{00000000-0002-0000-0000-000003000000}">
      <formula1>$CF$1:$EK$1</formula1>
    </dataValidation>
    <dataValidation type="list" allowBlank="1" showInputMessage="1" showErrorMessage="1" sqref="I17:I32" xr:uid="{00000000-0002-0000-0000-000004000000}">
      <formula1>$BG$17:$BG$19</formula1>
    </dataValidation>
    <dataValidation type="list" allowBlank="1" showInputMessage="1" showErrorMessage="1" sqref="J17:J32" xr:uid="{00000000-0002-0000-0000-000005000000}">
      <formula1>INDIRECT("M_"&amp;LEFT($C17,3))</formula1>
    </dataValidation>
    <dataValidation type="list" allowBlank="1" showInputMessage="1" showErrorMessage="1" sqref="C47:C50" xr:uid="{00000000-0002-0000-0000-000006000000}">
      <formula1>$Y$59:$Y$61</formula1>
    </dataValidation>
    <dataValidation type="list" allowBlank="1" showInputMessage="1" showErrorMessage="1" sqref="D47:D50" xr:uid="{00000000-0002-0000-0000-000007000000}">
      <formula1>IF(LEFT(C24,2)="UX",Tiso_UX,INDIRECT("Tiso_"&amp;J24))</formula1>
    </dataValidation>
    <dataValidation type="list" allowBlank="1" showInputMessage="1" showErrorMessage="1" errorTitle="Element-Typ" error="Wählen Sie eine Standardtypenbezeichnung aus unserer Dokumentation" sqref="D17:D32" xr:uid="{00000000-0002-0000-0000-000008000000}">
      <formula1>$AX17:$BD17</formula1>
    </dataValidation>
    <dataValidation type="list" operator="equal" allowBlank="1" showInputMessage="1" showErrorMessage="1" errorTitle="Dämmstärke" error="Wählen Sie aus der Liste eine mögliche Dämmstärke._x000a_Für andere Dämmstärken wenden Sie sich an unsere Ingenieure." sqref="K17" xr:uid="{00000000-0002-0000-0000-000009000000}">
      <formula1>IF(COUNTIF(CJ13:CL13,LEFT(C17,2))=1,INDIRECT("Tiso_"&amp;LEFT(C17,2)),INDIRECT("Tiso_"&amp;J17))</formula1>
    </dataValidation>
    <dataValidation type="list" operator="equal" allowBlank="1" showInputMessage="1" showErrorMessage="1" errorTitle="Dämmstärke" error="Wählen Sie aus der Liste eine mögliche Dämmstärke._x000a_Für andere Dämmstärken wenden Sie sich an unsere Ingenieure." sqref="K18:K32" xr:uid="{00000000-0002-0000-0000-00000A000000}">
      <formula1>IF(COUNTIF(CJ$13:CL$13,LEFT(C18,2))=1,INDIRECT("Tiso_"&amp;LEFT(C18,2)),INDIRECT("Tiso_"&amp;J18))</formula1>
    </dataValidation>
  </dataValidations>
  <hyperlinks>
    <hyperlink ref="M11" r:id="rId1" xr:uid="{CD71C477-239F-46C9-8A31-F1A5FD7A6CD0}"/>
  </hyperlinks>
  <printOptions horizontalCentered="1" verticalCentered="1"/>
  <pageMargins left="0.54" right="0.31496062992125984" top="0.23622047244094491" bottom="0.23622047244094491" header="0.31496062992125984" footer="0.31496062992125984"/>
  <pageSetup paperSize="9" scale="87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637ba-954e-4821-a98f-68242ff0d23f" xsi:nil="true"/>
    <lcf76f155ced4ddcb4097134ff3c332f xmlns="78ae035d-ffef-488f-b14b-cc27fc0c90e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C3B0376651B43A2B4980F6EB8697C" ma:contentTypeVersion="17" ma:contentTypeDescription="Crée un document." ma:contentTypeScope="" ma:versionID="ae1683260c929d5a14b3c4ecda582653">
  <xsd:schema xmlns:xsd="http://www.w3.org/2001/XMLSchema" xmlns:xs="http://www.w3.org/2001/XMLSchema" xmlns:p="http://schemas.microsoft.com/office/2006/metadata/properties" xmlns:ns2="78ae035d-ffef-488f-b14b-cc27fc0c90ee" xmlns:ns3="dbe637ba-954e-4821-a98f-68242ff0d23f" targetNamespace="http://schemas.microsoft.com/office/2006/metadata/properties" ma:root="true" ma:fieldsID="6e7cc9dc22402888e174872565c26471" ns2:_="" ns3:_="">
    <xsd:import namespace="78ae035d-ffef-488f-b14b-cc27fc0c90ee"/>
    <xsd:import namespace="dbe637ba-954e-4821-a98f-68242ff0d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e035d-ffef-488f-b14b-cc27fc0c90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8585dd9-08bf-4ae9-865e-f47d7bdc18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637ba-954e-4821-a98f-68242ff0d23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a81456-75d0-4179-829d-d5b861a4a6f4}" ma:internalName="TaxCatchAll" ma:showField="CatchAllData" ma:web="dbe637ba-954e-4821-a98f-68242ff0d2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76F3C5-2F22-45B0-A68D-F3FA93B0F9AE}">
  <ds:schemaRefs>
    <ds:schemaRef ds:uri="http://schemas.microsoft.com/office/2006/metadata/properties"/>
    <ds:schemaRef ds:uri="http://schemas.microsoft.com/office/infopath/2007/PartnerControls"/>
    <ds:schemaRef ds:uri="683acd38-8a01-461b-9c5c-81de8534533b"/>
    <ds:schemaRef ds:uri="18a7340e-d861-4761-a826-0672ec2c91c0"/>
  </ds:schemaRefs>
</ds:datastoreItem>
</file>

<file path=customXml/itemProps2.xml><?xml version="1.0" encoding="utf-8"?>
<ds:datastoreItem xmlns:ds="http://schemas.openxmlformats.org/officeDocument/2006/customXml" ds:itemID="{9BC3C894-6278-4D3D-A7FA-733DF5584DDD}"/>
</file>

<file path=customXml/itemProps3.xml><?xml version="1.0" encoding="utf-8"?>
<ds:datastoreItem xmlns:ds="http://schemas.openxmlformats.org/officeDocument/2006/customXml" ds:itemID="{8C5F50CF-B44A-4FFA-A36A-3DC2519503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143</vt:i4>
      </vt:variant>
    </vt:vector>
  </HeadingPairs>
  <TitlesOfParts>
    <vt:vector size="144" baseType="lpstr">
      <vt:lpstr>ACINOXplus</vt:lpstr>
      <vt:lpstr>c_OA</vt:lpstr>
      <vt:lpstr>c_OB</vt:lpstr>
      <vt:lpstr>c_OC</vt:lpstr>
      <vt:lpstr>c_OD</vt:lpstr>
      <vt:lpstr>c_OL</vt:lpstr>
      <vt:lpstr>c_OP</vt:lpstr>
      <vt:lpstr>c_OW</vt:lpstr>
      <vt:lpstr>c_UA</vt:lpstr>
      <vt:lpstr>c_UB</vt:lpstr>
      <vt:lpstr>c_UC</vt:lpstr>
      <vt:lpstr>c_UD</vt:lpstr>
      <vt:lpstr>c_UL</vt:lpstr>
      <vt:lpstr>c_UP</vt:lpstr>
      <vt:lpstr>c_UW</vt:lpstr>
      <vt:lpstr>c_UX</vt:lpstr>
      <vt:lpstr>D_EKA</vt:lpstr>
      <vt:lpstr>D_EKB</vt:lpstr>
      <vt:lpstr>D_EKC</vt:lpstr>
      <vt:lpstr>D_EKD</vt:lpstr>
      <vt:lpstr>D_EKE</vt:lpstr>
      <vt:lpstr>D_EKF</vt:lpstr>
      <vt:lpstr>D_KA</vt:lpstr>
      <vt:lpstr>D_KB</vt:lpstr>
      <vt:lpstr>D_KC</vt:lpstr>
      <vt:lpstr>D_KD</vt:lpstr>
      <vt:lpstr>D_KE</vt:lpstr>
      <vt:lpstr>D_KF</vt:lpstr>
      <vt:lpstr>D_KG</vt:lpstr>
      <vt:lpstr>D_KH</vt:lpstr>
      <vt:lpstr>D_KPA</vt:lpstr>
      <vt:lpstr>D_KPB</vt:lpstr>
      <vt:lpstr>D_KPC</vt:lpstr>
      <vt:lpstr>D_KVA</vt:lpstr>
      <vt:lpstr>D_KVB</vt:lpstr>
      <vt:lpstr>D_KVC</vt:lpstr>
      <vt:lpstr>D_KVD</vt:lpstr>
      <vt:lpstr>D_MC</vt:lpstr>
      <vt:lpstr>D_MD</vt:lpstr>
      <vt:lpstr>D_ME</vt:lpstr>
      <vt:lpstr>D_MF</vt:lpstr>
      <vt:lpstr>D_MG</vt:lpstr>
      <vt:lpstr>D_MP</vt:lpstr>
      <vt:lpstr>D_OA</vt:lpstr>
      <vt:lpstr>D_OB</vt:lpstr>
      <vt:lpstr>D_OC</vt:lpstr>
      <vt:lpstr>D_OD</vt:lpstr>
      <vt:lpstr>D_OL</vt:lpstr>
      <vt:lpstr>D_OP</vt:lpstr>
      <vt:lpstr>D_OW</vt:lpstr>
      <vt:lpstr>D_QA</vt:lpstr>
      <vt:lpstr>D_QB</vt:lpstr>
      <vt:lpstr>D_QC</vt:lpstr>
      <vt:lpstr>D_QD</vt:lpstr>
      <vt:lpstr>D_QE</vt:lpstr>
      <vt:lpstr>D_QF</vt:lpstr>
      <vt:lpstr>D_QVA</vt:lpstr>
      <vt:lpstr>D_QVB</vt:lpstr>
      <vt:lpstr>D_QVC</vt:lpstr>
      <vt:lpstr>D_QVD</vt:lpstr>
      <vt:lpstr>D_SA</vt:lpstr>
      <vt:lpstr>D_SB</vt:lpstr>
      <vt:lpstr>D_UA</vt:lpstr>
      <vt:lpstr>D_UB</vt:lpstr>
      <vt:lpstr>D_UC</vt:lpstr>
      <vt:lpstr>D_UD</vt:lpstr>
      <vt:lpstr>D_UL</vt:lpstr>
      <vt:lpstr>D_UP</vt:lpstr>
      <vt:lpstr>D_UW</vt:lpstr>
      <vt:lpstr>D_UXH</vt:lpstr>
      <vt:lpstr>D_UXQ</vt:lpstr>
      <vt:lpstr>D_UXV</vt:lpstr>
      <vt:lpstr>D_WN</vt:lpstr>
      <vt:lpstr>D_WQ</vt:lpstr>
      <vt:lpstr>IsoMat</vt:lpstr>
      <vt:lpstr>LMaxCG</vt:lpstr>
      <vt:lpstr>LMaxMW</vt:lpstr>
      <vt:lpstr>LMaxXPS</vt:lpstr>
      <vt:lpstr>M_EKA</vt:lpstr>
      <vt:lpstr>M_EKB</vt:lpstr>
      <vt:lpstr>M_EKC</vt:lpstr>
      <vt:lpstr>M_EKD</vt:lpstr>
      <vt:lpstr>M_EKE</vt:lpstr>
      <vt:lpstr>M_EKF</vt:lpstr>
      <vt:lpstr>M_KA</vt:lpstr>
      <vt:lpstr>M_KB</vt:lpstr>
      <vt:lpstr>M_KC</vt:lpstr>
      <vt:lpstr>M_KD</vt:lpstr>
      <vt:lpstr>M_KE</vt:lpstr>
      <vt:lpstr>M_KF</vt:lpstr>
      <vt:lpstr>M_KG</vt:lpstr>
      <vt:lpstr>M_KH</vt:lpstr>
      <vt:lpstr>M_KPA</vt:lpstr>
      <vt:lpstr>M_KPB</vt:lpstr>
      <vt:lpstr>M_KPC</vt:lpstr>
      <vt:lpstr>M_KVA</vt:lpstr>
      <vt:lpstr>M_KVB</vt:lpstr>
      <vt:lpstr>M_KVC</vt:lpstr>
      <vt:lpstr>M_KVD</vt:lpstr>
      <vt:lpstr>M_MC</vt:lpstr>
      <vt:lpstr>M_MD</vt:lpstr>
      <vt:lpstr>M_ME</vt:lpstr>
      <vt:lpstr>M_MF</vt:lpstr>
      <vt:lpstr>M_MG</vt:lpstr>
      <vt:lpstr>M_MP</vt:lpstr>
      <vt:lpstr>M_OA</vt:lpstr>
      <vt:lpstr>M_OB</vt:lpstr>
      <vt:lpstr>M_OC</vt:lpstr>
      <vt:lpstr>M_OD</vt:lpstr>
      <vt:lpstr>M_OL</vt:lpstr>
      <vt:lpstr>M_OP</vt:lpstr>
      <vt:lpstr>M_OW</vt:lpstr>
      <vt:lpstr>M_QA</vt:lpstr>
      <vt:lpstr>M_QB</vt:lpstr>
      <vt:lpstr>M_QC</vt:lpstr>
      <vt:lpstr>M_QD</vt:lpstr>
      <vt:lpstr>M_QE</vt:lpstr>
      <vt:lpstr>M_QF</vt:lpstr>
      <vt:lpstr>M_QVA</vt:lpstr>
      <vt:lpstr>M_QVB</vt:lpstr>
      <vt:lpstr>M_QVC</vt:lpstr>
      <vt:lpstr>M_QVD</vt:lpstr>
      <vt:lpstr>M_SA</vt:lpstr>
      <vt:lpstr>M_SB</vt:lpstr>
      <vt:lpstr>M_UA</vt:lpstr>
      <vt:lpstr>M_UB</vt:lpstr>
      <vt:lpstr>M_UC</vt:lpstr>
      <vt:lpstr>M_UD</vt:lpstr>
      <vt:lpstr>M_UL</vt:lpstr>
      <vt:lpstr>M_UP</vt:lpstr>
      <vt:lpstr>M_UW</vt:lpstr>
      <vt:lpstr>M_UXH</vt:lpstr>
      <vt:lpstr>M_UXQ</vt:lpstr>
      <vt:lpstr>M_UXV</vt:lpstr>
      <vt:lpstr>M_WN</vt:lpstr>
      <vt:lpstr>M_WQ</vt:lpstr>
      <vt:lpstr>Tiso_</vt:lpstr>
      <vt:lpstr>Tiso_CG</vt:lpstr>
      <vt:lpstr>Tiso_KV</vt:lpstr>
      <vt:lpstr>Tiso_MW</vt:lpstr>
      <vt:lpstr>Tiso_QV</vt:lpstr>
      <vt:lpstr>Tiso_UX</vt:lpstr>
      <vt:lpstr>Tiso_XPS</vt:lpstr>
      <vt:lpstr>ACINOXplus!Zone_d_impression</vt:lpstr>
    </vt:vector>
  </TitlesOfParts>
  <Company>D&amp;A Management u. Beratung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AP54006</dc:creator>
  <cp:lastModifiedBy>Gustav Giczi</cp:lastModifiedBy>
  <cp:lastPrinted>2020-09-23T14:15:32Z</cp:lastPrinted>
  <dcterms:created xsi:type="dcterms:W3CDTF">2010-08-03T15:35:40Z</dcterms:created>
  <dcterms:modified xsi:type="dcterms:W3CDTF">2023-01-18T16:30:20Z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0x01010069FDB88C08E5034CB919637EF3F961B6</vt:lpwstr>
  </property>
  <property fmtid="{D5CDD505-2E9C-101B-9397-08002B2CF9AE}" pid="3" name="MediaServiceImageTags">
    <vt:lpwstr/>
  </property>
</Properties>
</file>